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5240" windowHeight="8565" activeTab="0"/>
  </bookViews>
  <sheets>
    <sheet name="94年第4季" sheetId="1" r:id="rId1"/>
    <sheet name="Sheet3" sheetId="2" r:id="rId2"/>
  </sheets>
  <definedNames>
    <definedName name="_xlnm.Print_Titles" localSheetId="0">'94年第4季'!$5:$5</definedName>
  </definedNames>
  <calcPr fullCalcOnLoad="1"/>
</workbook>
</file>

<file path=xl/sharedStrings.xml><?xml version="1.0" encoding="utf-8"?>
<sst xmlns="http://schemas.openxmlformats.org/spreadsheetml/2006/main" count="338" uniqueCount="286">
  <si>
    <t>單位：新台幣元</t>
  </si>
  <si>
    <t>全國漂流木雕刻比賽創作補助費及獎金</t>
  </si>
  <si>
    <t>捐助對象</t>
  </si>
  <si>
    <t>捐助事項</t>
  </si>
  <si>
    <t>金額</t>
  </si>
  <si>
    <t>財團法人七星環境綠化基金會</t>
  </si>
  <si>
    <t>行  政  院  農  業  委  員  會  林  務  局</t>
  </si>
  <si>
    <t>捐助民間團體及個人清單</t>
  </si>
  <si>
    <t>南投縣生態產業文化協會</t>
  </si>
  <si>
    <t>輔導中部地區生態社區螢火蟲導覽服務與棲地改善計畫</t>
  </si>
  <si>
    <t>財團法人公共網路文教基金會</t>
  </si>
  <si>
    <t>財團法人台北市七星生態保育基金會</t>
  </si>
  <si>
    <t>台灣稀有蘭枓植物圖鑑</t>
  </si>
  <si>
    <t>財團法人台灣原住民部落振興文教基金會</t>
  </si>
  <si>
    <t>原野兒童暑期探索暨自然生態教學營</t>
  </si>
  <si>
    <t>財團法人台灣環保文教基金會</t>
  </si>
  <si>
    <t>石門水庫集水區之治理與保育對策計畫</t>
  </si>
  <si>
    <t>財團法人美麗台灣永續發展基金會</t>
  </si>
  <si>
    <t>高雄縣美濃鎮愛鄉協進會</t>
  </si>
  <si>
    <t>國際珍古德教育及保育協會中華民國總會</t>
  </si>
  <si>
    <t>彰化縣自然生態教育協會</t>
  </si>
  <si>
    <t>生態保育學習列車計畫</t>
  </si>
  <si>
    <t>推動自然生態保育導覽解說活動</t>
  </si>
  <si>
    <t>彰化縣野鳥學會</t>
  </si>
  <si>
    <t>大村鳥類調查與農村生活體驗旅遊計畫</t>
  </si>
  <si>
    <t>聯合報系文化基金會</t>
  </si>
  <si>
    <t>社區林業媒體宣傳合作案</t>
  </si>
  <si>
    <t>社團法人台灣環境資訊協會</t>
  </si>
  <si>
    <t>生態工作假期陽明山植物種源保存計畫</t>
  </si>
  <si>
    <t>台灣李登輝之友</t>
  </si>
  <si>
    <t>根植台灣、樹立寶島</t>
  </si>
  <si>
    <r>
      <t>台中縣龍井鄉南竂社區發展協會等</t>
    </r>
    <r>
      <rPr>
        <sz val="12"/>
        <rFont val="Times New Roman"/>
        <family val="1"/>
      </rPr>
      <t>525</t>
    </r>
    <r>
      <rPr>
        <sz val="12"/>
        <rFont val="標楷體"/>
        <family val="4"/>
      </rPr>
      <t>個單位</t>
    </r>
  </si>
  <si>
    <t>擴大植樹月活動</t>
  </si>
  <si>
    <t>合計</t>
  </si>
  <si>
    <r>
      <t>94</t>
    </r>
    <r>
      <rPr>
        <sz val="12"/>
        <rFont val="標楷體"/>
        <family val="4"/>
      </rPr>
      <t>年度平地景觀造林計畫</t>
    </r>
  </si>
  <si>
    <t>中國文化大學</t>
  </si>
  <si>
    <t>私有林造林生態休閒輔導計畫</t>
  </si>
  <si>
    <t>中華木質構造建築協會</t>
  </si>
  <si>
    <t>竹製組合式鷹架推廣計畫</t>
  </si>
  <si>
    <t>中華民國原住民山水、林野及天然資源保護協會</t>
  </si>
  <si>
    <t>原住民造林技術研習活動</t>
  </si>
  <si>
    <t>中華林產事業協會</t>
  </si>
  <si>
    <t>無患子造林經營及高附加價值產物開發利用推廣計劃</t>
  </si>
  <si>
    <t>社團法人中華造林事業協會</t>
  </si>
  <si>
    <t>全民造林樣區調查設計與檢測相關實務講習訓練</t>
  </si>
  <si>
    <t>台北縣親子文教成長協會</t>
  </si>
  <si>
    <r>
      <t>2005</t>
    </r>
    <r>
      <rPr>
        <sz val="12"/>
        <rFont val="標楷體"/>
        <family val="4"/>
      </rPr>
      <t>綠野仙蹤快樂森呼吸</t>
    </r>
  </si>
  <si>
    <t>財團法人七星環境綠化基金會</t>
  </si>
  <si>
    <t>山坡地綠美化造林及示範觀摩計畫</t>
  </si>
  <si>
    <t>台灣省林業產業工會聯合會</t>
  </si>
  <si>
    <r>
      <t>94</t>
    </r>
    <r>
      <rPr>
        <sz val="12"/>
        <rFont val="標楷體"/>
        <family val="4"/>
      </rPr>
      <t>年勞工教育</t>
    </r>
  </si>
  <si>
    <t>大仁科技大學</t>
  </si>
  <si>
    <t>三葉花椒莖材之化學與抗癌成分之研究</t>
  </si>
  <si>
    <t>台灣高山植物基因庫遺傳多樣性研究及保育─高山杜鵑屬</t>
  </si>
  <si>
    <t>土肉桂種原精油品系遺傳分型與分子鑑定</t>
  </si>
  <si>
    <t>土肉桂苗木大量繁殖體系之建立Ⅲ</t>
  </si>
  <si>
    <r>
      <t>加強林業國際合作</t>
    </r>
    <r>
      <rPr>
        <sz val="12"/>
        <rFont val="Times New Roman"/>
        <family val="1"/>
      </rPr>
      <t>--</t>
    </r>
    <r>
      <rPr>
        <sz val="12"/>
        <rFont val="標楷體"/>
        <family val="4"/>
      </rPr>
      <t>台美林業育樂專業技術交流</t>
    </r>
    <r>
      <rPr>
        <sz val="12"/>
        <rFont val="Times New Roman"/>
        <family val="1"/>
      </rPr>
      <t>(1/3)</t>
    </r>
  </si>
  <si>
    <t>中華民國魚類學會</t>
  </si>
  <si>
    <t>台灣海域天然海岸與人工海岸生物群聚及生態系之比較研究計畫</t>
  </si>
  <si>
    <t>中華醫事學院</t>
  </si>
  <si>
    <t>柳杉酚之抗發炎活性分析</t>
  </si>
  <si>
    <t>台南女子技術學院</t>
  </si>
  <si>
    <t>台灣原生蘭多樣性與菌根菌及細菌共生依存之研究</t>
  </si>
  <si>
    <t>私立東海大學</t>
  </si>
  <si>
    <t>台灣高山地區小型哺乳類遺傳多樣性之研究黑腹絨鼠與高山田鼠之親缘地理學研究</t>
  </si>
  <si>
    <t>台灣高山地區蜘蛛之絲基因多樣性研究</t>
  </si>
  <si>
    <t>財團法人台灣發展研究院</t>
  </si>
  <si>
    <t>森林週邊生態旅遊地點評估之研究</t>
  </si>
  <si>
    <r>
      <t>臺中健康暨管理學院</t>
    </r>
    <r>
      <rPr>
        <sz val="12"/>
        <rFont val="Times New Roman"/>
        <family val="1"/>
      </rPr>
      <t>(</t>
    </r>
    <r>
      <rPr>
        <sz val="12"/>
        <rFont val="標楷體"/>
        <family val="4"/>
      </rPr>
      <t>亞洲大學</t>
    </r>
    <r>
      <rPr>
        <sz val="12"/>
        <rFont val="Times New Roman"/>
        <family val="1"/>
      </rPr>
      <t>)</t>
    </r>
  </si>
  <si>
    <r>
      <t>社區生態旅遊與步道</t>
    </r>
    <r>
      <rPr>
        <sz val="12"/>
        <rFont val="Times New Roman"/>
        <family val="1"/>
      </rPr>
      <t>-</t>
    </r>
    <r>
      <rPr>
        <sz val="12"/>
        <rFont val="標楷體"/>
        <family val="4"/>
      </rPr>
      <t>丹大林區發展生態旅遊之研究計畫</t>
    </r>
  </si>
  <si>
    <r>
      <t>臺中健康暨管理學院</t>
    </r>
    <r>
      <rPr>
        <sz val="12"/>
        <rFont val="Times New Roman"/>
        <family val="1"/>
      </rPr>
      <t>-</t>
    </r>
    <r>
      <rPr>
        <sz val="12"/>
        <rFont val="標楷體"/>
        <family val="4"/>
      </rPr>
      <t>亞洲大學</t>
    </r>
  </si>
  <si>
    <t>台灣高山鼠科動物散播內生菌根菌之野外調查研究</t>
  </si>
  <si>
    <t>樹人醫護管理專科學校</t>
  </si>
  <si>
    <t>屏東內陸濕地軟體動物資源復育技術</t>
  </si>
  <si>
    <t>靜宜大學</t>
  </si>
  <si>
    <t>原住民部落發展與自然資源管理的中美學術交流</t>
  </si>
  <si>
    <t>七星生態保育基金會</t>
  </si>
  <si>
    <t>「生物多樣性」之小小生態觀察家暨種子解說員培訓計畫</t>
  </si>
  <si>
    <t>中國生物學會</t>
  </si>
  <si>
    <t>台灣獼猴危害農作物防治建議手冊編印</t>
  </si>
  <si>
    <t>大樹保護工法講習班</t>
  </si>
  <si>
    <t>中國青年救國團</t>
  </si>
  <si>
    <r>
      <t>94</t>
    </r>
    <r>
      <rPr>
        <sz val="12"/>
        <rFont val="標楷體"/>
        <family val="4"/>
      </rPr>
      <t>年假期青年休閒活動生態保育研習活動</t>
    </r>
  </si>
  <si>
    <t>結構木材機械分等與木構建築施工技術手冊編訂</t>
  </si>
  <si>
    <t>中華民國文化台灣發展協會</t>
  </si>
  <si>
    <r>
      <t>社區保育個案經驗的收集與分析</t>
    </r>
    <r>
      <rPr>
        <sz val="12"/>
        <rFont val="Times New Roman"/>
        <family val="1"/>
      </rPr>
      <t>(I)-</t>
    </r>
    <r>
      <rPr>
        <sz val="12"/>
        <rFont val="標楷體"/>
        <family val="4"/>
      </rPr>
      <t>分析架構的建構計畫</t>
    </r>
  </si>
  <si>
    <t>中華民國地區發展學會</t>
  </si>
  <si>
    <r>
      <t>台灣生態足跡趨勢之分析與比較</t>
    </r>
    <r>
      <rPr>
        <sz val="12"/>
        <rFont val="Times New Roman"/>
        <family val="1"/>
      </rPr>
      <t xml:space="preserve"> </t>
    </r>
  </si>
  <si>
    <t>從生物多樣性與社區營造觀點建構保育地之永續社區</t>
  </si>
  <si>
    <t>中華民國自然生態保育協會</t>
  </si>
  <si>
    <r>
      <t>保育通訊季刊</t>
    </r>
    <r>
      <rPr>
        <sz val="12"/>
        <rFont val="Times New Roman"/>
        <family val="1"/>
      </rPr>
      <t>(</t>
    </r>
    <r>
      <rPr>
        <sz val="12"/>
        <rFont val="標楷體"/>
        <family val="4"/>
      </rPr>
      <t>中英文版</t>
    </r>
    <r>
      <rPr>
        <sz val="12"/>
        <rFont val="Times New Roman"/>
        <family val="1"/>
      </rPr>
      <t>)</t>
    </r>
    <r>
      <rPr>
        <sz val="12"/>
        <rFont val="標楷體"/>
        <family val="4"/>
      </rPr>
      <t>之出版及建立國際合作計畫</t>
    </r>
    <r>
      <rPr>
        <sz val="12"/>
        <rFont val="Times New Roman"/>
        <family val="1"/>
      </rPr>
      <t>(</t>
    </r>
    <r>
      <rPr>
        <sz val="12"/>
        <rFont val="標楷體"/>
        <family val="4"/>
      </rPr>
      <t>二</t>
    </r>
    <r>
      <rPr>
        <sz val="12"/>
        <rFont val="Times New Roman"/>
        <family val="1"/>
      </rPr>
      <t>)</t>
    </r>
  </si>
  <si>
    <r>
      <t>國家級</t>
    </r>
    <r>
      <rPr>
        <sz val="12"/>
        <rFont val="Times New Roman"/>
        <family val="1"/>
      </rPr>
      <t>(</t>
    </r>
    <r>
      <rPr>
        <sz val="12"/>
        <rFont val="標楷體"/>
        <family val="4"/>
      </rPr>
      <t>華約</t>
    </r>
    <r>
      <rPr>
        <sz val="12"/>
        <rFont val="Times New Roman"/>
        <family val="1"/>
      </rPr>
      <t>)</t>
    </r>
    <r>
      <rPr>
        <sz val="12"/>
        <rFont val="標楷體"/>
        <family val="4"/>
      </rPr>
      <t>推行</t>
    </r>
    <r>
      <rPr>
        <sz val="12"/>
        <rFont val="Times New Roman"/>
        <family val="1"/>
      </rPr>
      <t>-</t>
    </r>
    <r>
      <rPr>
        <sz val="12"/>
        <rFont val="標楷體"/>
        <family val="4"/>
      </rPr>
      <t>強化臺灣執行</t>
    </r>
    <r>
      <rPr>
        <sz val="12"/>
        <rFont val="Times New Roman"/>
        <family val="1"/>
      </rPr>
      <t>(</t>
    </r>
    <r>
      <rPr>
        <sz val="12"/>
        <rFont val="標楷體"/>
        <family val="4"/>
      </rPr>
      <t>華約</t>
    </r>
    <r>
      <rPr>
        <sz val="12"/>
        <rFont val="Times New Roman"/>
        <family val="1"/>
      </rPr>
      <t>)</t>
    </r>
    <r>
      <rPr>
        <sz val="12"/>
        <rFont val="標楷體"/>
        <family val="4"/>
      </rPr>
      <t>植物貿易管理之訓練研習會暨熱帶林木辨識圖鑑編譯計畫</t>
    </r>
  </si>
  <si>
    <r>
      <t>生物多樣性保育工作推廣計畫</t>
    </r>
    <r>
      <rPr>
        <sz val="12"/>
        <rFont val="Times New Roman"/>
        <family val="1"/>
      </rPr>
      <t>(</t>
    </r>
    <r>
      <rPr>
        <sz val="12"/>
        <rFont val="標楷體"/>
        <family val="4"/>
      </rPr>
      <t>二</t>
    </r>
    <r>
      <rPr>
        <sz val="12"/>
        <rFont val="Times New Roman"/>
        <family val="1"/>
      </rPr>
      <t>)</t>
    </r>
  </si>
  <si>
    <r>
      <t>野生新視界</t>
    </r>
    <r>
      <rPr>
        <sz val="12"/>
        <rFont val="Times New Roman"/>
        <family val="1"/>
      </rPr>
      <t>-</t>
    </r>
    <r>
      <rPr>
        <sz val="12"/>
        <rFont val="標楷體"/>
        <family val="4"/>
      </rPr>
      <t>海洋生物計畫</t>
    </r>
  </si>
  <si>
    <t>生物多樣性指標之建構</t>
  </si>
  <si>
    <t>大貓熊進口國際規範資料彙整</t>
  </si>
  <si>
    <t>中華民國自然步道協會</t>
  </si>
  <si>
    <t>社區生物多樣性資源中心之設立</t>
  </si>
  <si>
    <t>中華民國自然與生態攝影協會</t>
  </si>
  <si>
    <t>國小教師兩棲類資源調查培訓及推廣計畫</t>
  </si>
  <si>
    <t>中華民國荒野保護協會</t>
  </si>
  <si>
    <r>
      <t>2005</t>
    </r>
    <r>
      <rPr>
        <sz val="12"/>
        <rFont val="標楷體"/>
        <family val="4"/>
      </rPr>
      <t>年世界地球日「台灣囝仔愛地球」</t>
    </r>
  </si>
  <si>
    <t>中華民國荒野保護協會</t>
  </si>
  <si>
    <r>
      <t>臺灣水鹿生態影像專書</t>
    </r>
    <r>
      <rPr>
        <sz val="12"/>
        <rFont val="Times New Roman"/>
        <family val="1"/>
      </rPr>
      <t>(</t>
    </r>
    <r>
      <rPr>
        <sz val="12"/>
        <rFont val="標楷體"/>
        <family val="4"/>
      </rPr>
      <t>中英對照</t>
    </r>
    <r>
      <rPr>
        <sz val="12"/>
        <rFont val="Times New Roman"/>
        <family val="1"/>
      </rPr>
      <t>)</t>
    </r>
  </si>
  <si>
    <t>中華民國野鳥學會</t>
  </si>
  <si>
    <r>
      <t>94</t>
    </r>
    <r>
      <rPr>
        <sz val="12"/>
        <rFont val="標楷體"/>
        <family val="4"/>
      </rPr>
      <t>年度官田水雉復育區多樣溼地生態園區整建計畫</t>
    </r>
  </si>
  <si>
    <t>中華民國野鳥學會</t>
  </si>
  <si>
    <r>
      <t>舉辦</t>
    </r>
    <r>
      <rPr>
        <sz val="12"/>
        <rFont val="Times New Roman"/>
        <family val="1"/>
      </rPr>
      <t>2005</t>
    </r>
    <r>
      <rPr>
        <sz val="12"/>
        <rFont val="標楷體"/>
        <family val="4"/>
      </rPr>
      <t>年國際水鳥大會</t>
    </r>
  </si>
  <si>
    <t>建立野鳥緊急救護網暨人員訓練計劃</t>
  </si>
  <si>
    <r>
      <t>2005</t>
    </r>
    <r>
      <rPr>
        <sz val="12"/>
        <rFont val="標楷體"/>
        <family val="4"/>
      </rPr>
      <t>年第七屆印度太平洋魚類會議</t>
    </r>
  </si>
  <si>
    <t>中華民國魚類學會</t>
  </si>
  <si>
    <r>
      <t>全球魚類資料庫</t>
    </r>
    <r>
      <rPr>
        <sz val="12"/>
        <rFont val="Times New Roman"/>
        <family val="1"/>
      </rPr>
      <t>-</t>
    </r>
    <r>
      <rPr>
        <sz val="12"/>
        <rFont val="標楷體"/>
        <family val="4"/>
      </rPr>
      <t>「魚庫」</t>
    </r>
    <r>
      <rPr>
        <sz val="12"/>
        <rFont val="Times New Roman"/>
        <family val="1"/>
      </rPr>
      <t>(FishBase)</t>
    </r>
    <r>
      <rPr>
        <sz val="12"/>
        <rFont val="標楷體"/>
        <family val="4"/>
      </rPr>
      <t>資料之中文化</t>
    </r>
  </si>
  <si>
    <t>中華民國綠野生態保育協會</t>
  </si>
  <si>
    <r>
      <t>夜精靈之舞</t>
    </r>
    <r>
      <rPr>
        <sz val="12"/>
        <rFont val="Times New Roman"/>
        <family val="1"/>
      </rPr>
      <t>-</t>
    </r>
    <r>
      <rPr>
        <sz val="12"/>
        <rFont val="標楷體"/>
        <family val="4"/>
      </rPr>
      <t>貓頭鷹的世界攝影</t>
    </r>
  </si>
  <si>
    <t>溪流社區保育之夥伴關係現況調查與規範建立</t>
  </si>
  <si>
    <t>中華民國雜草學會</t>
  </si>
  <si>
    <t>台灣地區植物資源之多樣性發展研討會</t>
  </si>
  <si>
    <t>中華民國關懷生命協會</t>
  </si>
  <si>
    <t>關懷保育行動計劃</t>
  </si>
  <si>
    <t>中華林產事業協會</t>
  </si>
  <si>
    <t>木材成本價格調查系統之建置與潛在生質能源之推動</t>
  </si>
  <si>
    <t>中華林學會</t>
  </si>
  <si>
    <r>
      <t>國家植群多樣性調查及製圖計畫</t>
    </r>
    <r>
      <rPr>
        <sz val="12"/>
        <rFont val="Times New Roman"/>
        <family val="1"/>
      </rPr>
      <t>(3/6)</t>
    </r>
  </si>
  <si>
    <t>永續林業推廣</t>
  </si>
  <si>
    <t>中華盆花發展協會</t>
  </si>
  <si>
    <r>
      <t>台灣原生觀賞植物特輯編印</t>
    </r>
    <r>
      <rPr>
        <sz val="12"/>
        <rFont val="Times New Roman"/>
        <family val="1"/>
      </rPr>
      <t>(</t>
    </r>
    <r>
      <rPr>
        <sz val="12"/>
        <rFont val="標楷體"/>
        <family val="4"/>
      </rPr>
      <t>一</t>
    </r>
    <r>
      <rPr>
        <sz val="12"/>
        <rFont val="Times New Roman"/>
        <family val="1"/>
      </rPr>
      <t>)</t>
    </r>
  </si>
  <si>
    <t>中華農學會</t>
  </si>
  <si>
    <t>生物多樣性資料之數位管理計畫</t>
  </si>
  <si>
    <t>中華鯨豚協會</t>
  </si>
  <si>
    <r>
      <t>2005</t>
    </r>
    <r>
      <rPr>
        <sz val="12"/>
        <rFont val="標楷體"/>
        <family val="4"/>
      </rPr>
      <t>異常鯨豚擱淺診斷國際研討會暨工作會議</t>
    </r>
  </si>
  <si>
    <t>台東縣永續發展學會</t>
  </si>
  <si>
    <t>台東縣原住民部落環境教育暨生態旅遊推動計畫</t>
  </si>
  <si>
    <t>台南市野鳥學會</t>
  </si>
  <si>
    <t>黑面琵鷺保護區大量鳥類傷患救援演習及棲地整備</t>
  </si>
  <si>
    <t>台灣木雕協會</t>
  </si>
  <si>
    <r>
      <t>台灣生態之美</t>
    </r>
    <r>
      <rPr>
        <sz val="12"/>
        <rFont val="Times New Roman"/>
        <family val="1"/>
      </rPr>
      <t>-</t>
    </r>
    <r>
      <rPr>
        <sz val="12"/>
        <rFont val="標楷體"/>
        <family val="4"/>
      </rPr>
      <t>台灣木雕協會會員聯展</t>
    </r>
    <r>
      <rPr>
        <sz val="12"/>
        <rFont val="Times New Roman"/>
        <family val="1"/>
      </rPr>
      <t xml:space="preserve"> </t>
    </r>
  </si>
  <si>
    <t>台灣生物多樣性保育學會</t>
  </si>
  <si>
    <r>
      <t>棄養或傷病之野生動物處理標準作業程序制訂及手冊編印作業</t>
    </r>
    <r>
      <rPr>
        <sz val="12"/>
        <rFont val="Times New Roman"/>
        <family val="1"/>
      </rPr>
      <t>(</t>
    </r>
    <r>
      <rPr>
        <sz val="12"/>
        <rFont val="標楷體"/>
        <family val="4"/>
      </rPr>
      <t>一</t>
    </r>
    <r>
      <rPr>
        <sz val="12"/>
        <rFont val="Times New Roman"/>
        <family val="1"/>
      </rPr>
      <t>)</t>
    </r>
  </si>
  <si>
    <t>台灣原住民族植物知識調查應用與展示計畫</t>
  </si>
  <si>
    <t>台灣陸生軟體動物多樣性保育教育研究計畫</t>
  </si>
  <si>
    <t>台灣生態炭產業發展協會</t>
  </si>
  <si>
    <t>台灣優良竹炭產業價值鏈建置計畫</t>
  </si>
  <si>
    <t>台灣區木材工業同業公會</t>
  </si>
  <si>
    <t>台灣區木材市場價格與行銷通路調查</t>
  </si>
  <si>
    <t>台灣區合板製造製造輸出業同業公會</t>
  </si>
  <si>
    <t>國產材化妝合板開發利用</t>
  </si>
  <si>
    <t>台灣區家具工業同業公會</t>
  </si>
  <si>
    <t>國產木竹家具的應用與推廣</t>
  </si>
  <si>
    <t>台灣發展研究院生態暨資源保育研究所</t>
  </si>
  <si>
    <r>
      <t>94</t>
    </r>
    <r>
      <rPr>
        <sz val="12"/>
        <rFont val="標楷體"/>
        <family val="4"/>
      </rPr>
      <t>年度健全森林遊樂自然教育計畫</t>
    </r>
    <r>
      <rPr>
        <sz val="12"/>
        <rFont val="Times New Roman"/>
        <family val="1"/>
      </rPr>
      <t>-</t>
    </r>
    <r>
      <rPr>
        <sz val="12"/>
        <rFont val="標楷體"/>
        <family val="4"/>
      </rPr>
      <t>國家森林遊樂區步道環境監測</t>
    </r>
  </si>
  <si>
    <t>台灣蝴蝶保育學會</t>
  </si>
  <si>
    <t>蝴蝶保育推廣及棲地復育計畫</t>
  </si>
  <si>
    <t>台灣產越冬斑蝶棲位選擇之研究</t>
  </si>
  <si>
    <t>私立中國文化大學</t>
  </si>
  <si>
    <t>華林生態園區經營管理與自然教育推廣計畫</t>
  </si>
  <si>
    <t>私立東海大學</t>
  </si>
  <si>
    <t>熱帶生態與生物多樣性保育研究國際研討會</t>
  </si>
  <si>
    <t>社團法人中華民國自然步道協會</t>
  </si>
  <si>
    <r>
      <t>在植物與藝術之間流轉</t>
    </r>
    <r>
      <rPr>
        <sz val="12"/>
        <rFont val="Times New Roman"/>
        <family val="1"/>
      </rPr>
      <t>-</t>
    </r>
    <r>
      <rPr>
        <sz val="12"/>
        <rFont val="標楷體"/>
        <family val="4"/>
      </rPr>
      <t>手抄紙風華再現</t>
    </r>
  </si>
  <si>
    <t>社團法人中華民國野鳥協會</t>
  </si>
  <si>
    <t>台灣鳥類繫放中心執行計畫</t>
  </si>
  <si>
    <t>社團法人中華鯨豚協會</t>
  </si>
  <si>
    <t>鯨類擱淺救援與處理計畫</t>
  </si>
  <si>
    <t>社團法人台北市野鳥學會</t>
  </si>
  <si>
    <t>航空站保育宣導教育展示設計製作及維護計畫</t>
  </si>
  <si>
    <r>
      <t>2005</t>
    </r>
    <r>
      <rPr>
        <sz val="12"/>
        <rFont val="標楷體"/>
        <family val="4"/>
      </rPr>
      <t>臺北關渡國際賞鳥博覽會</t>
    </r>
    <r>
      <rPr>
        <sz val="12"/>
        <rFont val="Times New Roman"/>
        <family val="1"/>
      </rPr>
      <t>-</t>
    </r>
    <r>
      <rPr>
        <sz val="12"/>
        <rFont val="標楷體"/>
        <family val="4"/>
      </rPr>
      <t>水水關渡</t>
    </r>
  </si>
  <si>
    <t>社團法人台北市野鳥學會關渡自然公園管理處</t>
  </si>
  <si>
    <r>
      <t>關渡水水溼地親子營</t>
    </r>
    <r>
      <rPr>
        <sz val="12"/>
        <rFont val="Times New Roman"/>
        <family val="1"/>
      </rPr>
      <t>-</t>
    </r>
    <r>
      <rPr>
        <sz val="12"/>
        <rFont val="標楷體"/>
        <family val="4"/>
      </rPr>
      <t>邀您體驗繽紛的關渡溼地</t>
    </r>
  </si>
  <si>
    <t>社團法人台北縣人本服務會</t>
  </si>
  <si>
    <t>自然資源保育教育的夥伴關係：整合社區與學校推廣計畫</t>
  </si>
  <si>
    <t>社團法人台灣生物多樣性保育學會</t>
  </si>
  <si>
    <r>
      <t>國家植群多樣性調查及製圖計畫</t>
    </r>
    <r>
      <rPr>
        <sz val="12"/>
        <rFont val="Times New Roman"/>
        <family val="1"/>
      </rPr>
      <t>(3/6)</t>
    </r>
  </si>
  <si>
    <t>生物資源資料庫管理分析之整合與檢證</t>
  </si>
  <si>
    <t>臺灣區河口瀕危植物之普查</t>
  </si>
  <si>
    <r>
      <t>高山受干擾地區植群多樣性消長之監測</t>
    </r>
    <r>
      <rPr>
        <sz val="12"/>
        <rFont val="Times New Roman"/>
        <family val="1"/>
      </rPr>
      <t>(</t>
    </r>
    <r>
      <rPr>
        <sz val="12"/>
        <rFont val="標楷體"/>
        <family val="4"/>
      </rPr>
      <t>Ⅰ</t>
    </r>
    <r>
      <rPr>
        <sz val="12"/>
        <rFont val="Times New Roman"/>
        <family val="1"/>
      </rPr>
      <t>)</t>
    </r>
  </si>
  <si>
    <r>
      <t>台灣原生觀賞綠美化植物</t>
    </r>
    <r>
      <rPr>
        <sz val="12"/>
        <rFont val="Times New Roman"/>
        <family val="1"/>
      </rPr>
      <t>-</t>
    </r>
    <r>
      <rPr>
        <sz val="12"/>
        <rFont val="標楷體"/>
        <family val="4"/>
      </rPr>
      <t>中海拔調查計畫</t>
    </r>
  </si>
  <si>
    <r>
      <t>特殊生態區永續利用</t>
    </r>
    <r>
      <rPr>
        <sz val="12"/>
        <rFont val="Times New Roman"/>
        <family val="1"/>
      </rPr>
      <t>-</t>
    </r>
    <r>
      <rPr>
        <sz val="12"/>
        <rFont val="標楷體"/>
        <family val="4"/>
      </rPr>
      <t>推動草嶺山地生態休閒區成果研討與總結報告</t>
    </r>
  </si>
  <si>
    <t>台灣維管束植物學名解說手冊之編纂</t>
  </si>
  <si>
    <t>直昇機協助國家植群多樣性調查及製圖計畫</t>
  </si>
  <si>
    <t>社團法人台灣猛禽研究會</t>
  </si>
  <si>
    <t>編寫台灣鳥類誌</t>
  </si>
  <si>
    <t>林雕地棲地利用之研究</t>
  </si>
  <si>
    <t>臺灣地區猛禽遷移長期監看</t>
  </si>
  <si>
    <t>第四屆亞洲猛禽研討會出席計劃</t>
  </si>
  <si>
    <t>第三屆台灣猛禽生態研討會計劃</t>
  </si>
  <si>
    <t>自然影像數位化及推廣計畫</t>
  </si>
  <si>
    <t>生物多樣性資訊推廣計畫</t>
  </si>
  <si>
    <t>部落民族植物教育宣導活動</t>
  </si>
  <si>
    <t>第五屆世界保護區大會會議結果文匯</t>
  </si>
  <si>
    <t>社團法人高雄市野鳥學會</t>
  </si>
  <si>
    <t>鳥松溼地公園推動野生動物保育暨生物多樣性宣導計劃</t>
  </si>
  <si>
    <t>建國科技大學</t>
  </si>
  <si>
    <t>自然保育推廣計畫</t>
  </si>
  <si>
    <r>
      <t>財團法人中華</t>
    </r>
    <r>
      <rPr>
        <sz val="12"/>
        <rFont val="Times New Roman"/>
        <family val="1"/>
      </rPr>
      <t>CAS</t>
    </r>
    <r>
      <rPr>
        <sz val="12"/>
        <rFont val="標楷體"/>
        <family val="4"/>
      </rPr>
      <t>優良農產品</t>
    </r>
    <r>
      <rPr>
        <sz val="12"/>
        <rFont val="Times New Roman"/>
        <family val="1"/>
      </rPr>
      <t xml:space="preserve"> </t>
    </r>
    <r>
      <rPr>
        <sz val="12"/>
        <rFont val="標楷體"/>
        <family val="4"/>
      </rPr>
      <t>發展協會</t>
    </r>
  </si>
  <si>
    <t>台灣優良林產品驗證管理與推廣</t>
  </si>
  <si>
    <t>財團法人台北市自然生態教育基金會</t>
  </si>
  <si>
    <t>溼地保育夥伴關係建立計畫</t>
  </si>
  <si>
    <t>財團法人台北動物園保育教育基金會</t>
  </si>
  <si>
    <t>臺灣陸生軟體動物多樣性保育教育研究計畫</t>
  </si>
  <si>
    <t>財團法人花蓮文教公益基金會</t>
  </si>
  <si>
    <r>
      <t>2005</t>
    </r>
    <r>
      <rPr>
        <sz val="12"/>
        <rFont val="標楷體"/>
        <family val="4"/>
      </rPr>
      <t>花蓮</t>
    </r>
    <r>
      <rPr>
        <sz val="12"/>
        <rFont val="Times New Roman"/>
        <family val="1"/>
      </rPr>
      <t>-</t>
    </r>
    <r>
      <rPr>
        <sz val="12"/>
        <rFont val="標楷體"/>
        <family val="4"/>
      </rPr>
      <t>鯉魚潭螢火蟲季</t>
    </r>
  </si>
  <si>
    <t>財團法人慈心有機農業發展基金會</t>
  </si>
  <si>
    <t>田園生態系保育教育計畫</t>
  </si>
  <si>
    <t>財團法人臺北動物園保育教育基金會</t>
  </si>
  <si>
    <r>
      <t>生物多樣性保育教育推廣往下紮根活動</t>
    </r>
    <r>
      <rPr>
        <sz val="12"/>
        <rFont val="Times New Roman"/>
        <family val="1"/>
      </rPr>
      <t>--</t>
    </r>
    <r>
      <rPr>
        <sz val="12"/>
        <rFont val="標楷體"/>
        <family val="4"/>
      </rPr>
      <t>幼童教案發展計畫</t>
    </r>
  </si>
  <si>
    <t>財團法人臺北動物園保育教育基金會</t>
  </si>
  <si>
    <t>台灣鄉土動物教育宣導計畫</t>
  </si>
  <si>
    <t>景美溪畔溼地生態社區保育宣導計畫</t>
  </si>
  <si>
    <t>台灣穿山甲保育研究計畫</t>
  </si>
  <si>
    <t>輔英科技大學</t>
  </si>
  <si>
    <t>豔紅鹿子百合族群遺傳與保育策略研究Ⅱ</t>
  </si>
  <si>
    <t>澎湖縣共生藻協會</t>
  </si>
  <si>
    <t>澎湖海洋環境種子教師工作坊</t>
  </si>
  <si>
    <t>澎湖縣自然學友學會</t>
  </si>
  <si>
    <t>澎湖地區自然保育教育推廣計畫</t>
  </si>
  <si>
    <t>澎湖縣野鳥學會</t>
  </si>
  <si>
    <t>澎湖縣執行生物多樣性保育永續利用推動工作計畫</t>
  </si>
  <si>
    <t>中國文化大學</t>
  </si>
  <si>
    <t>森林資源碳吸存資料庫建置計畫</t>
  </si>
  <si>
    <t>台灣竹炭科技成果展示計畫</t>
  </si>
  <si>
    <t>台灣區木材輸出業同業公會</t>
  </si>
  <si>
    <r>
      <t>台灣</t>
    </r>
    <r>
      <rPr>
        <sz val="12"/>
        <rFont val="Times New Roman"/>
        <family val="1"/>
      </rPr>
      <t>-</t>
    </r>
    <r>
      <rPr>
        <sz val="12"/>
        <rFont val="標楷體"/>
        <family val="4"/>
      </rPr>
      <t>阿拉斯加林產經貿合作推廣計畫</t>
    </r>
  </si>
  <si>
    <t>社團法人中華造林事業協會</t>
  </si>
  <si>
    <r>
      <t>林產品產銷履歷制度之先期規劃</t>
    </r>
    <r>
      <rPr>
        <sz val="12"/>
        <rFont val="Times New Roman"/>
        <family val="1"/>
      </rPr>
      <t>-</t>
    </r>
    <r>
      <rPr>
        <sz val="12"/>
        <rFont val="標楷體"/>
        <family val="4"/>
      </rPr>
      <t>以國產竹炭之竹林及土肉桂種苗為例</t>
    </r>
  </si>
  <si>
    <t>財團法人工業技術研究院</t>
  </si>
  <si>
    <t>台灣優良竹炭產業技術開發及應用推廣計畫</t>
  </si>
  <si>
    <t>中華民國部落觀光協會</t>
  </si>
  <si>
    <r>
      <t>挑戰</t>
    </r>
    <r>
      <rPr>
        <sz val="12"/>
        <color indexed="8"/>
        <rFont val="Times New Roman"/>
        <family val="1"/>
      </rPr>
      <t>2008-</t>
    </r>
    <r>
      <rPr>
        <sz val="12"/>
        <color indexed="8"/>
        <rFont val="標楷體"/>
        <family val="4"/>
      </rPr>
      <t>原鄉觀光客倍增研討會</t>
    </r>
  </si>
  <si>
    <t>中華民國賽夏族協會</t>
  </si>
  <si>
    <r>
      <t>巴卡山</t>
    </r>
    <r>
      <rPr>
        <sz val="12"/>
        <color indexed="8"/>
        <rFont val="Times New Roman"/>
        <family val="1"/>
      </rPr>
      <t>-</t>
    </r>
    <r>
      <rPr>
        <sz val="12"/>
        <color indexed="8"/>
        <rFont val="標楷體"/>
        <family val="4"/>
      </rPr>
      <t>時光隧道影片製作計畫</t>
    </r>
  </si>
  <si>
    <t>彰化縣野鳥學會</t>
  </si>
  <si>
    <r>
      <t>Birding in Taiwan</t>
    </r>
    <r>
      <rPr>
        <sz val="12"/>
        <rFont val="標楷體"/>
        <family val="4"/>
      </rPr>
      <t>國外遊客推廣計畫</t>
    </r>
  </si>
  <si>
    <t>中華自然資源保育協會</t>
  </si>
  <si>
    <t>森林資源碳吸存管理宣導展</t>
  </si>
  <si>
    <t>台灣地理資訊學會</t>
  </si>
  <si>
    <r>
      <t>2005</t>
    </r>
    <r>
      <rPr>
        <sz val="12"/>
        <rFont val="標楷體"/>
        <family val="4"/>
      </rPr>
      <t>年台灣地理資訊學會年會暨學術研討會</t>
    </r>
  </si>
  <si>
    <t>台灣原住民族學院促進會</t>
  </si>
  <si>
    <r>
      <t>原住民族主體性鍛造</t>
    </r>
    <r>
      <rPr>
        <sz val="12"/>
        <rFont val="Times New Roman"/>
        <family val="1"/>
      </rPr>
      <t>-</t>
    </r>
    <r>
      <rPr>
        <sz val="12"/>
        <rFont val="標楷體"/>
        <family val="4"/>
      </rPr>
      <t>台灣、加拿大交流活動</t>
    </r>
  </si>
  <si>
    <t>生物多樣性基礎教案建置與小小生態種子培訓計畫</t>
  </si>
  <si>
    <t>自然生態領域─安親種子教師教育研習及宣導活動計畫</t>
  </si>
  <si>
    <r>
      <t>珍愛自然</t>
    </r>
    <r>
      <rPr>
        <sz val="12"/>
        <rFont val="Times New Roman"/>
        <family val="1"/>
      </rPr>
      <t xml:space="preserve">  </t>
    </r>
    <r>
      <rPr>
        <sz val="12"/>
        <rFont val="標楷體"/>
        <family val="4"/>
      </rPr>
      <t>歡樂泰雅</t>
    </r>
  </si>
  <si>
    <t>珍稀老樹種子教師培訓與宣導活動計畫</t>
  </si>
  <si>
    <r>
      <t>台灣自然生態教育推廣</t>
    </r>
    <r>
      <rPr>
        <sz val="12"/>
        <rFont val="Times New Roman"/>
        <family val="1"/>
      </rPr>
      <t>-</t>
    </r>
    <r>
      <rPr>
        <sz val="12"/>
        <rFont val="標楷體"/>
        <family val="4"/>
      </rPr>
      <t>合訂本</t>
    </r>
  </si>
  <si>
    <t>中華防災學會</t>
  </si>
  <si>
    <r>
      <t>2005</t>
    </r>
    <r>
      <rPr>
        <sz val="12"/>
        <rFont val="標楷體"/>
        <family val="4"/>
      </rPr>
      <t>台日土砂災害防治研討會</t>
    </r>
  </si>
  <si>
    <t>中華非營利組織管理學會</t>
  </si>
  <si>
    <t>動物放生行為規範</t>
  </si>
  <si>
    <t>台中市大樓社區協進會</t>
  </si>
  <si>
    <r>
      <t>探索自然界的奧秘</t>
    </r>
    <r>
      <rPr>
        <sz val="12"/>
        <rFont val="Times New Roman"/>
        <family val="1"/>
      </rPr>
      <t>-</t>
    </r>
    <r>
      <rPr>
        <sz val="12"/>
        <rFont val="標楷體"/>
        <family val="4"/>
      </rPr>
      <t>昆蟲生態親子研習營活動經費</t>
    </r>
  </si>
  <si>
    <t>台中縣清水鎮牛罵頭文化協進會</t>
  </si>
  <si>
    <t>森情守護、情定東勢─中臺灣社區林業博覽會</t>
  </si>
  <si>
    <t>台中縣鄉土自然研究學會</t>
  </si>
  <si>
    <t>植物多樣性生態教育種子教師培訓及宣導活動計畫</t>
  </si>
  <si>
    <t>台北縣新店市大愛關懷協會</t>
  </si>
  <si>
    <t>螢火蟲教育展補助經費</t>
  </si>
  <si>
    <t>台南縣黑琵家族野鳥學會</t>
  </si>
  <si>
    <t>七股溼地相關生態保育宣導暨師資培訓計畫</t>
  </si>
  <si>
    <t>台南縣環境保護聯盟</t>
  </si>
  <si>
    <t>第五屆黑皮盃路跑賽</t>
  </si>
  <si>
    <t>社團法人中國人權協會</t>
  </si>
  <si>
    <r>
      <t>2005</t>
    </r>
    <r>
      <rPr>
        <sz val="12"/>
        <rFont val="標楷體"/>
        <family val="4"/>
      </rPr>
      <t>年台灣環境人權指標調查計畫</t>
    </r>
  </si>
  <si>
    <t>社團法人中華民國永續生態旅遊協會</t>
  </si>
  <si>
    <r>
      <t>2005</t>
    </r>
    <r>
      <rPr>
        <sz val="12"/>
        <rFont val="標楷體"/>
        <family val="4"/>
      </rPr>
      <t>生態旅遊實務推動研討會</t>
    </r>
    <r>
      <rPr>
        <sz val="12"/>
        <rFont val="Times New Roman"/>
        <family val="1"/>
      </rPr>
      <t>-</t>
    </r>
    <r>
      <rPr>
        <sz val="12"/>
        <rFont val="標楷體"/>
        <family val="4"/>
      </rPr>
      <t>社區生態旅遊之永續發展計畫</t>
    </r>
  </si>
  <si>
    <t>社團法人中華民國保護動物協會</t>
  </si>
  <si>
    <t>故鄉的蝶姿蝶影</t>
  </si>
  <si>
    <t>自然生態教學深耕培訓計畫</t>
  </si>
  <si>
    <t>社團法人中華鯨豚協會</t>
  </si>
  <si>
    <r>
      <t>國際第</t>
    </r>
    <r>
      <rPr>
        <sz val="12"/>
        <rFont val="Times New Roman"/>
        <family val="1"/>
      </rPr>
      <t>16</t>
    </r>
    <r>
      <rPr>
        <sz val="12"/>
        <rFont val="標楷體"/>
        <family val="4"/>
      </rPr>
      <t>屆海洋哺乳類生物與保育雙年會</t>
    </r>
  </si>
  <si>
    <r>
      <t>生態工作假期</t>
    </r>
    <r>
      <rPr>
        <sz val="12"/>
        <rFont val="Times New Roman"/>
        <family val="1"/>
      </rPr>
      <t>-</t>
    </r>
    <r>
      <rPr>
        <sz val="12"/>
        <rFont val="標楷體"/>
        <family val="4"/>
      </rPr>
      <t>志工服務及培訓計畫經費</t>
    </r>
  </si>
  <si>
    <t>社團法人臺北縣共同學習推廣協會</t>
  </si>
  <si>
    <r>
      <t>守護大漢溪</t>
    </r>
    <r>
      <rPr>
        <sz val="12"/>
        <rFont val="Times New Roman"/>
        <family val="1"/>
      </rPr>
      <t>-</t>
    </r>
    <r>
      <rPr>
        <sz val="12"/>
        <rFont val="標楷體"/>
        <family val="4"/>
      </rPr>
      <t>生態</t>
    </r>
    <r>
      <rPr>
        <sz val="12"/>
        <rFont val="Times New Roman"/>
        <family val="1"/>
      </rPr>
      <t>.</t>
    </r>
    <r>
      <rPr>
        <sz val="12"/>
        <rFont val="標楷體"/>
        <family val="4"/>
      </rPr>
      <t>產銷與環境保護計畫</t>
    </r>
  </si>
  <si>
    <r>
      <t>花蓮縣富里鄉富里社區發展協會等</t>
    </r>
    <r>
      <rPr>
        <sz val="12"/>
        <rFont val="Times New Roman"/>
        <family val="1"/>
      </rPr>
      <t>187</t>
    </r>
    <r>
      <rPr>
        <sz val="12"/>
        <rFont val="標楷體"/>
        <family val="4"/>
      </rPr>
      <t>個社區</t>
    </r>
  </si>
  <si>
    <t>社區林業計畫第一階段</t>
  </si>
  <si>
    <r>
      <t>美國亞裔聯盟第</t>
    </r>
    <r>
      <rPr>
        <sz val="12"/>
        <rFont val="Times New Roman"/>
        <family val="1"/>
      </rPr>
      <t>12</t>
    </r>
    <r>
      <rPr>
        <sz val="12"/>
        <rFont val="標楷體"/>
        <family val="4"/>
      </rPr>
      <t>屆亞洲節慶會暨聯合國創立</t>
    </r>
    <r>
      <rPr>
        <sz val="12"/>
        <rFont val="Times New Roman"/>
        <family val="1"/>
      </rPr>
      <t>60</t>
    </r>
    <r>
      <rPr>
        <sz val="12"/>
        <rFont val="標楷體"/>
        <family val="4"/>
      </rPr>
      <t>年慶</t>
    </r>
  </si>
  <si>
    <r>
      <t>綠色長青</t>
    </r>
    <r>
      <rPr>
        <sz val="12"/>
        <rFont val="Times New Roman"/>
        <family val="1"/>
      </rPr>
      <t xml:space="preserve"> </t>
    </r>
    <r>
      <rPr>
        <sz val="12"/>
        <rFont val="標楷體"/>
        <family val="4"/>
      </rPr>
      <t>老樹巡禮</t>
    </r>
    <r>
      <rPr>
        <sz val="12"/>
        <rFont val="Times New Roman"/>
        <family val="1"/>
      </rPr>
      <t xml:space="preserve"> </t>
    </r>
    <r>
      <rPr>
        <sz val="12"/>
        <rFont val="標楷體"/>
        <family val="4"/>
      </rPr>
      <t>全民護樹健檢</t>
    </r>
  </si>
  <si>
    <r>
      <t>第</t>
    </r>
    <r>
      <rPr>
        <sz val="12"/>
        <rFont val="Times New Roman"/>
        <family val="1"/>
      </rPr>
      <t>10</t>
    </r>
    <r>
      <rPr>
        <sz val="12"/>
        <rFont val="標楷體"/>
        <family val="4"/>
      </rPr>
      <t>屆美濃黃蝶祭</t>
    </r>
  </si>
  <si>
    <r>
      <t>社區林業第二階段林業示範社區營造計畫</t>
    </r>
    <r>
      <rPr>
        <sz val="12"/>
        <rFont val="Times New Roman"/>
        <family val="1"/>
      </rPr>
      <t>-</t>
    </r>
    <r>
      <rPr>
        <sz val="12"/>
        <rFont val="標楷體"/>
        <family val="4"/>
      </rPr>
      <t>黃蝶翠谷生態公園</t>
    </r>
  </si>
  <si>
    <r>
      <t>2005</t>
    </r>
    <r>
      <rPr>
        <sz val="12"/>
        <rFont val="標楷體"/>
        <family val="4"/>
      </rPr>
      <t>年珍古德博士訪台活動計畫經費</t>
    </r>
  </si>
  <si>
    <t>雲林縣林內鄉湖本社區發展協會</t>
  </si>
  <si>
    <t>八色鳥生態自然步道共生教育永續護林計畫</t>
  </si>
  <si>
    <t>雲林縣鄉土發展協會</t>
  </si>
  <si>
    <r>
      <t>文化與社區產業參訪交流</t>
    </r>
    <r>
      <rPr>
        <sz val="12"/>
        <rFont val="Times New Roman"/>
        <family val="1"/>
      </rPr>
      <t>~</t>
    </r>
    <r>
      <rPr>
        <sz val="12"/>
        <rFont val="標楷體"/>
        <family val="4"/>
      </rPr>
      <t>「行動中發現新雲林」活動</t>
    </r>
  </si>
  <si>
    <r>
      <t>劉明源等</t>
    </r>
    <r>
      <rPr>
        <sz val="12"/>
        <rFont val="Times New Roman"/>
        <family val="1"/>
      </rPr>
      <t>12</t>
    </r>
    <r>
      <rPr>
        <sz val="12"/>
        <rFont val="標楷體"/>
        <family val="4"/>
      </rPr>
      <t>人</t>
    </r>
  </si>
  <si>
    <r>
      <t>台南縣青少年休閒活動推展協會等</t>
    </r>
    <r>
      <rPr>
        <sz val="12"/>
        <rFont val="Times New Roman"/>
        <family val="1"/>
      </rPr>
      <t>37</t>
    </r>
    <r>
      <rPr>
        <sz val="12"/>
        <rFont val="標楷體"/>
        <family val="4"/>
      </rPr>
      <t>個單位</t>
    </r>
  </si>
  <si>
    <r>
      <t>綠色大地親子造林、植樹活動等</t>
    </r>
    <r>
      <rPr>
        <sz val="12"/>
        <rFont val="Times New Roman"/>
        <family val="1"/>
      </rPr>
      <t>37</t>
    </r>
    <r>
      <rPr>
        <sz val="12"/>
        <rFont val="標楷體"/>
        <family val="4"/>
      </rPr>
      <t>個計畫</t>
    </r>
  </si>
  <si>
    <r>
      <t>中華民國</t>
    </r>
    <r>
      <rPr>
        <sz val="16"/>
        <rFont val="Times New Roman"/>
        <family val="1"/>
      </rPr>
      <t>94</t>
    </r>
    <r>
      <rPr>
        <sz val="16"/>
        <rFont val="標楷體"/>
        <family val="4"/>
      </rPr>
      <t>年</t>
    </r>
    <r>
      <rPr>
        <sz val="16"/>
        <rFont val="Times New Roman"/>
        <family val="1"/>
      </rPr>
      <t>1</t>
    </r>
    <r>
      <rPr>
        <sz val="16"/>
        <rFont val="標楷體"/>
        <family val="4"/>
      </rPr>
      <t>至</t>
    </r>
    <r>
      <rPr>
        <sz val="16"/>
        <rFont val="Times New Roman"/>
        <family val="1"/>
      </rPr>
      <t>12</t>
    </r>
    <r>
      <rPr>
        <sz val="16"/>
        <rFont val="標楷體"/>
        <family val="4"/>
      </rPr>
      <t>月份</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</si>
</sst>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quot;$&quot;* #,##0_-;_-&quot;$&quot;* &quot;-&quot;??_-;_-@_-"/>
    <numFmt numFmtId="177" formatCode="_-* #,##0_-;\-* #,##0_-;_-* &quot;-&quot;??_-;_-@_-"/>
    <numFmt numFmtId="178" formatCode="#,##0_);[Red]\(#,##0\)"/>
  </numFmts>
  <fonts count="15">
    <font>
      <sz val="12"/>
      <name val="新細明體"/>
      <family val="0"/>
    </font>
    <font>
      <sz val="9"/>
      <name val="新細明體"/>
      <family val="1"/>
    </font>
    <font>
      <b/>
      <sz val="14"/>
      <name val="標楷體"/>
      <family val="4"/>
    </font>
    <font>
      <sz val="12"/>
      <name val="標楷體"/>
      <family val="4"/>
    </font>
    <font>
      <u val="single"/>
      <sz val="12"/>
      <color indexed="12"/>
      <name val="新細明體"/>
      <family val="1"/>
    </font>
    <font>
      <u val="single"/>
      <sz val="12"/>
      <color indexed="36"/>
      <name val="新細明體"/>
      <family val="1"/>
    </font>
    <font>
      <sz val="18"/>
      <name val="標楷體"/>
      <family val="4"/>
    </font>
    <font>
      <sz val="16"/>
      <name val="標楷體"/>
      <family val="4"/>
    </font>
    <font>
      <sz val="9"/>
      <name val="細明體"/>
      <family val="3"/>
    </font>
    <font>
      <sz val="11"/>
      <name val="標楷體"/>
      <family val="4"/>
    </font>
    <font>
      <sz val="16"/>
      <name val="Times New Roman"/>
      <family val="1"/>
    </font>
    <font>
      <sz val="14"/>
      <name val="標楷體"/>
      <family val="4"/>
    </font>
    <font>
      <sz val="12"/>
      <color indexed="8"/>
      <name val="標楷體"/>
      <family val="4"/>
    </font>
    <font>
      <sz val="12"/>
      <name val="Times New Roman"/>
      <family val="1"/>
    </font>
    <font>
      <sz val="12"/>
      <color indexed="8"/>
      <name val="Times New Roman"/>
      <family val="1"/>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xf>
    <xf numFmtId="0" fontId="9" fillId="0" borderId="0" xfId="0" applyFont="1" applyAlignment="1">
      <alignment wrapText="1"/>
    </xf>
    <xf numFmtId="177" fontId="3" fillId="0" borderId="0" xfId="0" applyNumberFormat="1" applyFont="1" applyAlignment="1">
      <alignment/>
    </xf>
    <xf numFmtId="0" fontId="6" fillId="0" borderId="0" xfId="0" applyFont="1" applyAlignment="1">
      <alignment horizontal="center" vertical="top"/>
    </xf>
    <xf numFmtId="0" fontId="7" fillId="0" borderId="0" xfId="0" applyFont="1" applyFill="1" applyBorder="1" applyAlignment="1">
      <alignment horizontal="center" vertical="top" wrapText="1"/>
    </xf>
    <xf numFmtId="0" fontId="11" fillId="0" borderId="3" xfId="0" applyFont="1" applyFill="1" applyBorder="1" applyAlignment="1">
      <alignment horizontal="right" vertical="center" wrapText="1"/>
    </xf>
    <xf numFmtId="0" fontId="3" fillId="0" borderId="2" xfId="15" applyFont="1" applyFill="1" applyBorder="1" applyAlignment="1">
      <alignment vertical="top" wrapText="1"/>
      <protection/>
    </xf>
    <xf numFmtId="0" fontId="12" fillId="0" borderId="2" xfId="15" applyFont="1" applyFill="1" applyBorder="1" applyAlignment="1">
      <alignment vertical="top" wrapText="1"/>
      <protection/>
    </xf>
    <xf numFmtId="0" fontId="13" fillId="0" borderId="2" xfId="15" applyFont="1" applyFill="1" applyBorder="1" applyAlignment="1">
      <alignment vertical="top" wrapText="1"/>
      <protection/>
    </xf>
    <xf numFmtId="177" fontId="13" fillId="0" borderId="2" xfId="16" applyNumberFormat="1" applyFont="1" applyFill="1" applyBorder="1" applyAlignment="1">
      <alignment vertical="top" wrapText="1"/>
    </xf>
    <xf numFmtId="0" fontId="13" fillId="0" borderId="2" xfId="0" applyFont="1" applyBorder="1" applyAlignment="1">
      <alignment/>
    </xf>
    <xf numFmtId="177" fontId="13" fillId="0" borderId="2" xfId="0" applyNumberFormat="1" applyFont="1" applyBorder="1" applyAlignment="1">
      <alignment/>
    </xf>
  </cellXfs>
  <cellStyles count="9">
    <cellStyle name="Normal" xfId="0"/>
    <cellStyle name="一般_91補(捐)助其他政府或團體私人經費報告表1"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72"/>
  <sheetViews>
    <sheetView tabSelected="1" workbookViewId="0" topLeftCell="A1">
      <selection activeCell="A7" sqref="A7"/>
    </sheetView>
  </sheetViews>
  <sheetFormatPr defaultColWidth="9.00390625" defaultRowHeight="16.5"/>
  <cols>
    <col min="1" max="1" width="33.75390625" style="3" customWidth="1"/>
    <col min="2" max="2" width="47.75390625" style="3" customWidth="1"/>
    <col min="3" max="3" width="15.125" style="3" customWidth="1"/>
    <col min="4" max="16384" width="9.00390625" style="3" customWidth="1"/>
  </cols>
  <sheetData>
    <row r="1" spans="1:3" ht="25.5">
      <c r="A1" s="6" t="s">
        <v>6</v>
      </c>
      <c r="B1" s="6"/>
      <c r="C1" s="6"/>
    </row>
    <row r="2" spans="1:3" ht="21">
      <c r="A2" s="7" t="s">
        <v>7</v>
      </c>
      <c r="B2" s="7"/>
      <c r="C2" s="7"/>
    </row>
    <row r="3" spans="1:3" ht="21">
      <c r="A3" s="7" t="s">
        <v>285</v>
      </c>
      <c r="B3" s="7"/>
      <c r="C3" s="7"/>
    </row>
    <row r="4" spans="1:3" ht="24" customHeight="1">
      <c r="A4" s="8" t="s">
        <v>0</v>
      </c>
      <c r="B4" s="8"/>
      <c r="C4" s="8"/>
    </row>
    <row r="5" spans="1:3" ht="33.75" customHeight="1">
      <c r="A5" s="1" t="s">
        <v>2</v>
      </c>
      <c r="B5" s="2" t="s">
        <v>3</v>
      </c>
      <c r="C5" s="2" t="s">
        <v>4</v>
      </c>
    </row>
    <row r="6" spans="1:3" s="4" customFormat="1" ht="16.5">
      <c r="A6" s="9" t="s">
        <v>5</v>
      </c>
      <c r="B6" s="11" t="s">
        <v>34</v>
      </c>
      <c r="C6" s="12">
        <f>3000000+3200000</f>
        <v>6200000</v>
      </c>
    </row>
    <row r="7" spans="1:3" s="4" customFormat="1" ht="16.5">
      <c r="A7" s="9" t="s">
        <v>35</v>
      </c>
      <c r="B7" s="9" t="s">
        <v>36</v>
      </c>
      <c r="C7" s="12">
        <f>400000+400000+200000</f>
        <v>1000000</v>
      </c>
    </row>
    <row r="8" spans="1:3" s="4" customFormat="1" ht="16.5">
      <c r="A8" s="9" t="s">
        <v>37</v>
      </c>
      <c r="B8" s="9" t="s">
        <v>38</v>
      </c>
      <c r="C8" s="12">
        <f>400000+400000+200000</f>
        <v>1000000</v>
      </c>
    </row>
    <row r="9" spans="1:3" s="4" customFormat="1" ht="33">
      <c r="A9" s="9" t="s">
        <v>39</v>
      </c>
      <c r="B9" s="9" t="s">
        <v>40</v>
      </c>
      <c r="C9" s="12">
        <f>305000+305000</f>
        <v>610000</v>
      </c>
    </row>
    <row r="10" spans="1:3" s="4" customFormat="1" ht="16.5">
      <c r="A10" s="9" t="s">
        <v>41</v>
      </c>
      <c r="B10" s="9" t="s">
        <v>42</v>
      </c>
      <c r="C10" s="12">
        <f>2736000+2736000+1368000-79340</f>
        <v>6760660</v>
      </c>
    </row>
    <row r="11" spans="1:3" s="4" customFormat="1" ht="16.5">
      <c r="A11" s="9" t="s">
        <v>43</v>
      </c>
      <c r="B11" s="9" t="s">
        <v>44</v>
      </c>
      <c r="C11" s="12">
        <f>1837000+1837000+918000-1800005</f>
        <v>2791995</v>
      </c>
    </row>
    <row r="12" spans="1:3" s="4" customFormat="1" ht="16.5">
      <c r="A12" s="9" t="s">
        <v>45</v>
      </c>
      <c r="B12" s="11" t="s">
        <v>46</v>
      </c>
      <c r="C12" s="12">
        <f>300000+300000</f>
        <v>600000</v>
      </c>
    </row>
    <row r="13" spans="1:3" s="4" customFormat="1" ht="16.5">
      <c r="A13" s="9" t="s">
        <v>47</v>
      </c>
      <c r="B13" s="9" t="s">
        <v>48</v>
      </c>
      <c r="C13" s="12">
        <f>880000+880000+440000</f>
        <v>2200000</v>
      </c>
    </row>
    <row r="14" spans="1:3" s="4" customFormat="1" ht="16.5">
      <c r="A14" s="9" t="s">
        <v>49</v>
      </c>
      <c r="B14" s="11" t="s">
        <v>50</v>
      </c>
      <c r="C14" s="12">
        <v>400000</v>
      </c>
    </row>
    <row r="15" spans="1:3" s="4" customFormat="1" ht="16.5">
      <c r="A15" s="9" t="s">
        <v>51</v>
      </c>
      <c r="B15" s="9" t="s">
        <v>52</v>
      </c>
      <c r="C15" s="12">
        <f>210000+90000</f>
        <v>300000</v>
      </c>
    </row>
    <row r="16" spans="1:3" s="4" customFormat="1" ht="33">
      <c r="A16" s="9" t="s">
        <v>35</v>
      </c>
      <c r="B16" s="9" t="s">
        <v>53</v>
      </c>
      <c r="C16" s="12">
        <f>400000+320000+80000</f>
        <v>800000</v>
      </c>
    </row>
    <row r="17" spans="1:3" s="4" customFormat="1" ht="16.5">
      <c r="A17" s="9" t="s">
        <v>35</v>
      </c>
      <c r="B17" s="9" t="s">
        <v>54</v>
      </c>
      <c r="C17" s="12">
        <f>160000+160000+80000</f>
        <v>400000</v>
      </c>
    </row>
    <row r="18" spans="1:3" s="4" customFormat="1" ht="16.5">
      <c r="A18" s="9" t="s">
        <v>35</v>
      </c>
      <c r="B18" s="9" t="s">
        <v>55</v>
      </c>
      <c r="C18" s="12">
        <f>133000+133000+66000</f>
        <v>332000</v>
      </c>
    </row>
    <row r="19" spans="1:3" s="4" customFormat="1" ht="16.5">
      <c r="A19" s="9" t="s">
        <v>35</v>
      </c>
      <c r="B19" s="9" t="s">
        <v>56</v>
      </c>
      <c r="C19" s="12">
        <f>210000+90000</f>
        <v>300000</v>
      </c>
    </row>
    <row r="20" spans="1:3" s="4" customFormat="1" ht="33">
      <c r="A20" s="9" t="s">
        <v>57</v>
      </c>
      <c r="B20" s="9" t="s">
        <v>58</v>
      </c>
      <c r="C20" s="12">
        <f>1600000+400000+2000000</f>
        <v>4000000</v>
      </c>
    </row>
    <row r="21" spans="1:3" s="4" customFormat="1" ht="16.5">
      <c r="A21" s="9" t="s">
        <v>59</v>
      </c>
      <c r="B21" s="9" t="s">
        <v>60</v>
      </c>
      <c r="C21" s="12">
        <f>330000+264000+66000</f>
        <v>660000</v>
      </c>
    </row>
    <row r="22" spans="1:3" s="4" customFormat="1" ht="16.5">
      <c r="A22" s="9" t="s">
        <v>61</v>
      </c>
      <c r="B22" s="9" t="s">
        <v>62</v>
      </c>
      <c r="C22" s="12">
        <f>250000+200000+50000</f>
        <v>500000</v>
      </c>
    </row>
    <row r="23" spans="1:3" s="4" customFormat="1" ht="33">
      <c r="A23" s="9" t="s">
        <v>63</v>
      </c>
      <c r="B23" s="9" t="s">
        <v>64</v>
      </c>
      <c r="C23" s="12">
        <f>375000+300000+75000</f>
        <v>750000</v>
      </c>
    </row>
    <row r="24" spans="1:3" s="4" customFormat="1" ht="16.5">
      <c r="A24" s="9" t="s">
        <v>63</v>
      </c>
      <c r="B24" s="9" t="s">
        <v>65</v>
      </c>
      <c r="C24" s="12">
        <f>350000+325000+75000</f>
        <v>750000</v>
      </c>
    </row>
    <row r="25" spans="1:3" s="4" customFormat="1" ht="16.5">
      <c r="A25" s="9" t="s">
        <v>66</v>
      </c>
      <c r="B25" s="9" t="s">
        <v>67</v>
      </c>
      <c r="C25" s="12">
        <f>275000+220000+55000</f>
        <v>550000</v>
      </c>
    </row>
    <row r="26" spans="1:3" s="4" customFormat="1" ht="33">
      <c r="A26" s="9" t="s">
        <v>68</v>
      </c>
      <c r="B26" s="9" t="s">
        <v>69</v>
      </c>
      <c r="C26" s="12">
        <f>250000+200000+50000-1290</f>
        <v>498710</v>
      </c>
    </row>
    <row r="27" spans="1:3" s="4" customFormat="1" ht="16.5">
      <c r="A27" s="9" t="s">
        <v>70</v>
      </c>
      <c r="B27" s="9" t="s">
        <v>71</v>
      </c>
      <c r="C27" s="12">
        <f>40000+360000-833</f>
        <v>399167</v>
      </c>
    </row>
    <row r="28" spans="1:3" s="4" customFormat="1" ht="16.5">
      <c r="A28" s="9" t="s">
        <v>72</v>
      </c>
      <c r="B28" s="9" t="s">
        <v>73</v>
      </c>
      <c r="C28" s="12">
        <f>250000+200000+50000</f>
        <v>500000</v>
      </c>
    </row>
    <row r="29" spans="1:3" s="4" customFormat="1" ht="16.5">
      <c r="A29" s="9" t="s">
        <v>74</v>
      </c>
      <c r="B29" s="9" t="s">
        <v>75</v>
      </c>
      <c r="C29" s="12">
        <v>74000</v>
      </c>
    </row>
    <row r="30" spans="1:3" s="4" customFormat="1" ht="33">
      <c r="A30" s="9" t="s">
        <v>76</v>
      </c>
      <c r="B30" s="9" t="s">
        <v>77</v>
      </c>
      <c r="C30" s="12">
        <v>215000</v>
      </c>
    </row>
    <row r="31" spans="1:3" s="4" customFormat="1" ht="16.5">
      <c r="A31" s="9" t="s">
        <v>78</v>
      </c>
      <c r="B31" s="9" t="s">
        <v>79</v>
      </c>
      <c r="C31" s="12">
        <v>300000</v>
      </c>
    </row>
    <row r="32" spans="1:3" s="4" customFormat="1" ht="16.5">
      <c r="A32" s="9" t="s">
        <v>78</v>
      </c>
      <c r="B32" s="9" t="s">
        <v>80</v>
      </c>
      <c r="C32" s="12">
        <v>500000</v>
      </c>
    </row>
    <row r="33" spans="1:3" s="4" customFormat="1" ht="16.5">
      <c r="A33" s="9" t="s">
        <v>81</v>
      </c>
      <c r="B33" s="11" t="s">
        <v>82</v>
      </c>
      <c r="C33" s="12">
        <f>480000+480000+240000</f>
        <v>1200000</v>
      </c>
    </row>
    <row r="34" spans="1:3" s="4" customFormat="1" ht="16.5">
      <c r="A34" s="9" t="s">
        <v>37</v>
      </c>
      <c r="B34" s="9" t="s">
        <v>83</v>
      </c>
      <c r="C34" s="12">
        <f>400000+400000</f>
        <v>800000</v>
      </c>
    </row>
    <row r="35" spans="1:3" s="4" customFormat="1" ht="33">
      <c r="A35" s="9" t="s">
        <v>84</v>
      </c>
      <c r="B35" s="9" t="s">
        <v>85</v>
      </c>
      <c r="C35" s="12">
        <v>338000</v>
      </c>
    </row>
    <row r="36" spans="1:3" s="4" customFormat="1" ht="16.5">
      <c r="A36" s="9" t="s">
        <v>86</v>
      </c>
      <c r="B36" s="9" t="s">
        <v>87</v>
      </c>
      <c r="C36" s="12">
        <f>327000+326000</f>
        <v>653000</v>
      </c>
    </row>
    <row r="37" spans="1:3" s="4" customFormat="1" ht="16.5">
      <c r="A37" s="9" t="s">
        <v>86</v>
      </c>
      <c r="B37" s="9" t="s">
        <v>88</v>
      </c>
      <c r="C37" s="12">
        <f>474500+474500</f>
        <v>949000</v>
      </c>
    </row>
    <row r="38" spans="1:3" s="4" customFormat="1" ht="33">
      <c r="A38" s="9" t="s">
        <v>89</v>
      </c>
      <c r="B38" s="9" t="s">
        <v>90</v>
      </c>
      <c r="C38" s="12">
        <f>2000000+2092000</f>
        <v>4092000</v>
      </c>
    </row>
    <row r="39" spans="1:3" s="4" customFormat="1" ht="33">
      <c r="A39" s="9" t="s">
        <v>89</v>
      </c>
      <c r="B39" s="9" t="s">
        <v>91</v>
      </c>
      <c r="C39" s="12">
        <f>1340000+1341000-22134</f>
        <v>2658866</v>
      </c>
    </row>
    <row r="40" spans="1:3" s="4" customFormat="1" ht="16.5">
      <c r="A40" s="9" t="s">
        <v>89</v>
      </c>
      <c r="B40" s="9" t="s">
        <v>92</v>
      </c>
      <c r="C40" s="12">
        <f>1897000+85000+1982000+991000-7722</f>
        <v>4947278</v>
      </c>
    </row>
    <row r="41" spans="1:3" s="4" customFormat="1" ht="16.5">
      <c r="A41" s="9" t="s">
        <v>89</v>
      </c>
      <c r="B41" s="9" t="s">
        <v>93</v>
      </c>
      <c r="C41" s="12">
        <f>600000+600000+300000</f>
        <v>1500000</v>
      </c>
    </row>
    <row r="42" spans="1:3" s="4" customFormat="1" ht="16.5">
      <c r="A42" s="9" t="s">
        <v>89</v>
      </c>
      <c r="B42" s="9" t="s">
        <v>94</v>
      </c>
      <c r="C42" s="12">
        <f>375000+375000</f>
        <v>750000</v>
      </c>
    </row>
    <row r="43" spans="1:3" s="4" customFormat="1" ht="16.5">
      <c r="A43" s="9" t="s">
        <v>89</v>
      </c>
      <c r="B43" s="9" t="s">
        <v>95</v>
      </c>
      <c r="C43" s="12">
        <f>259000-125000</f>
        <v>134000</v>
      </c>
    </row>
    <row r="44" spans="1:3" s="4" customFormat="1" ht="16.5">
      <c r="A44" s="9" t="s">
        <v>96</v>
      </c>
      <c r="B44" s="9" t="s">
        <v>97</v>
      </c>
      <c r="C44" s="12">
        <f>536000+536000+268000-7805</f>
        <v>1332195</v>
      </c>
    </row>
    <row r="45" spans="1:3" s="4" customFormat="1" ht="16.5">
      <c r="A45" s="9" t="s">
        <v>98</v>
      </c>
      <c r="B45" s="9" t="s">
        <v>99</v>
      </c>
      <c r="C45" s="12">
        <f>433000+433000</f>
        <v>866000</v>
      </c>
    </row>
    <row r="46" spans="1:3" s="4" customFormat="1" ht="16.5">
      <c r="A46" s="9" t="s">
        <v>100</v>
      </c>
      <c r="B46" s="11" t="s">
        <v>101</v>
      </c>
      <c r="C46" s="12">
        <v>100000</v>
      </c>
    </row>
    <row r="47" spans="1:3" s="4" customFormat="1" ht="16.5">
      <c r="A47" s="9" t="s">
        <v>102</v>
      </c>
      <c r="B47" s="9" t="s">
        <v>103</v>
      </c>
      <c r="C47" s="12">
        <f>612000+1223000</f>
        <v>1835000</v>
      </c>
    </row>
    <row r="48" spans="1:3" s="4" customFormat="1" ht="16.5">
      <c r="A48" s="9" t="s">
        <v>104</v>
      </c>
      <c r="B48" s="11" t="s">
        <v>105</v>
      </c>
      <c r="C48" s="12">
        <v>300000</v>
      </c>
    </row>
    <row r="49" spans="1:3" s="4" customFormat="1" ht="16.5">
      <c r="A49" s="9" t="s">
        <v>106</v>
      </c>
      <c r="B49" s="9" t="s">
        <v>107</v>
      </c>
      <c r="C49" s="12">
        <f>1967000+1967000+1966000</f>
        <v>5900000</v>
      </c>
    </row>
    <row r="50" spans="1:3" s="4" customFormat="1" ht="16.5">
      <c r="A50" s="9" t="s">
        <v>104</v>
      </c>
      <c r="B50" s="9" t="s">
        <v>108</v>
      </c>
      <c r="C50" s="12">
        <v>429000</v>
      </c>
    </row>
    <row r="51" spans="1:3" s="4" customFormat="1" ht="16.5">
      <c r="A51" s="9" t="s">
        <v>57</v>
      </c>
      <c r="B51" s="11" t="s">
        <v>109</v>
      </c>
      <c r="C51" s="12">
        <v>500000</v>
      </c>
    </row>
    <row r="52" spans="1:3" s="4" customFormat="1" ht="16.5">
      <c r="A52" s="9" t="s">
        <v>110</v>
      </c>
      <c r="B52" s="9" t="s">
        <v>111</v>
      </c>
      <c r="C52" s="12">
        <f>500000+500000+500000</f>
        <v>1500000</v>
      </c>
    </row>
    <row r="53" spans="1:3" s="4" customFormat="1" ht="16.5">
      <c r="A53" s="9" t="s">
        <v>112</v>
      </c>
      <c r="B53" s="9" t="s">
        <v>113</v>
      </c>
      <c r="C53" s="12">
        <f>360000+360000+180000</f>
        <v>900000</v>
      </c>
    </row>
    <row r="54" spans="1:3" s="4" customFormat="1" ht="16.5">
      <c r="A54" s="9" t="s">
        <v>112</v>
      </c>
      <c r="B54" s="9" t="s">
        <v>114</v>
      </c>
      <c r="C54" s="12">
        <f>371000+371000</f>
        <v>742000</v>
      </c>
    </row>
    <row r="55" spans="1:3" s="4" customFormat="1" ht="16.5">
      <c r="A55" s="9" t="s">
        <v>115</v>
      </c>
      <c r="B55" s="9" t="s">
        <v>116</v>
      </c>
      <c r="C55" s="12">
        <v>282000</v>
      </c>
    </row>
    <row r="56" spans="1:3" s="4" customFormat="1" ht="16.5">
      <c r="A56" s="9" t="s">
        <v>117</v>
      </c>
      <c r="B56" s="9" t="s">
        <v>118</v>
      </c>
      <c r="C56" s="12">
        <v>1000000</v>
      </c>
    </row>
    <row r="57" spans="1:3" s="4" customFormat="1" ht="16.5">
      <c r="A57" s="9" t="s">
        <v>119</v>
      </c>
      <c r="B57" s="9" t="s">
        <v>120</v>
      </c>
      <c r="C57" s="12">
        <f>480000+480000+240000-920</f>
        <v>1199080</v>
      </c>
    </row>
    <row r="58" spans="1:3" s="4" customFormat="1" ht="16.5">
      <c r="A58" s="9" t="s">
        <v>121</v>
      </c>
      <c r="B58" s="9" t="s">
        <v>122</v>
      </c>
      <c r="C58" s="12">
        <f>400000+600000-20000</f>
        <v>980000</v>
      </c>
    </row>
    <row r="59" spans="1:3" s="4" customFormat="1" ht="16.5">
      <c r="A59" s="9" t="s">
        <v>121</v>
      </c>
      <c r="B59" s="9" t="s">
        <v>123</v>
      </c>
      <c r="C59" s="12">
        <f>1600000-95683</f>
        <v>1504317</v>
      </c>
    </row>
    <row r="60" spans="1:3" s="4" customFormat="1" ht="16.5">
      <c r="A60" s="9" t="s">
        <v>124</v>
      </c>
      <c r="B60" s="9" t="s">
        <v>125</v>
      </c>
      <c r="C60" s="12">
        <v>119000</v>
      </c>
    </row>
    <row r="61" spans="1:3" s="4" customFormat="1" ht="16.5">
      <c r="A61" s="9" t="s">
        <v>126</v>
      </c>
      <c r="B61" s="9" t="s">
        <v>127</v>
      </c>
      <c r="C61" s="12">
        <f>520000+520000+260000</f>
        <v>1300000</v>
      </c>
    </row>
    <row r="62" spans="1:3" s="4" customFormat="1" ht="16.5">
      <c r="A62" s="9" t="s">
        <v>128</v>
      </c>
      <c r="B62" s="11" t="s">
        <v>129</v>
      </c>
      <c r="C62" s="12">
        <f>370000+380000</f>
        <v>750000</v>
      </c>
    </row>
    <row r="63" spans="1:3" s="4" customFormat="1" ht="16.5">
      <c r="A63" s="9" t="s">
        <v>130</v>
      </c>
      <c r="B63" s="9" t="s">
        <v>131</v>
      </c>
      <c r="C63" s="12">
        <f>760000+760000+402000</f>
        <v>1922000</v>
      </c>
    </row>
    <row r="64" spans="1:3" s="4" customFormat="1" ht="16.5">
      <c r="A64" s="9" t="s">
        <v>132</v>
      </c>
      <c r="B64" s="9" t="s">
        <v>133</v>
      </c>
      <c r="C64" s="12">
        <v>335000</v>
      </c>
    </row>
    <row r="65" spans="1:3" s="4" customFormat="1" ht="16.5">
      <c r="A65" s="9" t="s">
        <v>134</v>
      </c>
      <c r="B65" s="9" t="s">
        <v>135</v>
      </c>
      <c r="C65" s="12">
        <v>50000</v>
      </c>
    </row>
    <row r="66" spans="1:3" s="4" customFormat="1" ht="33">
      <c r="A66" s="9" t="s">
        <v>136</v>
      </c>
      <c r="B66" s="9" t="s">
        <v>137</v>
      </c>
      <c r="C66" s="12">
        <f>427000+427000+214000</f>
        <v>1068000</v>
      </c>
    </row>
    <row r="67" spans="1:3" s="4" customFormat="1" ht="16.5">
      <c r="A67" s="9" t="s">
        <v>136</v>
      </c>
      <c r="B67" s="9" t="s">
        <v>138</v>
      </c>
      <c r="C67" s="12">
        <f>480000+480000</f>
        <v>960000</v>
      </c>
    </row>
    <row r="68" spans="1:3" s="4" customFormat="1" ht="16.5">
      <c r="A68" s="9" t="s">
        <v>136</v>
      </c>
      <c r="B68" s="9" t="s">
        <v>139</v>
      </c>
      <c r="C68" s="12">
        <f>365000+365000</f>
        <v>730000</v>
      </c>
    </row>
    <row r="69" spans="1:3" s="4" customFormat="1" ht="16.5">
      <c r="A69" s="9" t="s">
        <v>140</v>
      </c>
      <c r="B69" s="9" t="s">
        <v>141</v>
      </c>
      <c r="C69" s="12">
        <f>1800000+1800000+900000</f>
        <v>4500000</v>
      </c>
    </row>
    <row r="70" spans="1:3" s="4" customFormat="1" ht="16.5">
      <c r="A70" s="9" t="s">
        <v>142</v>
      </c>
      <c r="B70" s="9" t="s">
        <v>143</v>
      </c>
      <c r="C70" s="12">
        <v>500000</v>
      </c>
    </row>
    <row r="71" spans="1:3" s="4" customFormat="1" ht="16.5">
      <c r="A71" s="9" t="s">
        <v>144</v>
      </c>
      <c r="B71" s="9" t="s">
        <v>145</v>
      </c>
      <c r="C71" s="12">
        <v>300000</v>
      </c>
    </row>
    <row r="72" spans="1:3" s="4" customFormat="1" ht="16.5">
      <c r="A72" s="9" t="s">
        <v>146</v>
      </c>
      <c r="B72" s="9" t="s">
        <v>147</v>
      </c>
      <c r="C72" s="12">
        <v>500000</v>
      </c>
    </row>
    <row r="73" spans="1:3" s="4" customFormat="1" ht="33">
      <c r="A73" s="9" t="s">
        <v>148</v>
      </c>
      <c r="B73" s="11" t="s">
        <v>149</v>
      </c>
      <c r="C73" s="12">
        <f>200000+200000+100000</f>
        <v>500000</v>
      </c>
    </row>
    <row r="74" spans="1:3" s="4" customFormat="1" ht="16.5">
      <c r="A74" s="9" t="s">
        <v>150</v>
      </c>
      <c r="B74" s="9" t="s">
        <v>151</v>
      </c>
      <c r="C74" s="12">
        <f>1200000+1200000+600000</f>
        <v>3000000</v>
      </c>
    </row>
    <row r="75" spans="1:3" s="4" customFormat="1" ht="16.5">
      <c r="A75" s="9" t="s">
        <v>150</v>
      </c>
      <c r="B75" s="9" t="s">
        <v>152</v>
      </c>
      <c r="C75" s="12">
        <f>301000+300000</f>
        <v>601000</v>
      </c>
    </row>
    <row r="76" spans="1:3" s="4" customFormat="1" ht="16.5">
      <c r="A76" s="9" t="s">
        <v>153</v>
      </c>
      <c r="B76" s="9" t="s">
        <v>154</v>
      </c>
      <c r="C76" s="12">
        <v>500000</v>
      </c>
    </row>
    <row r="77" spans="1:3" s="4" customFormat="1" ht="16.5">
      <c r="A77" s="9" t="s">
        <v>155</v>
      </c>
      <c r="B77" s="9" t="s">
        <v>156</v>
      </c>
      <c r="C77" s="12">
        <v>300000</v>
      </c>
    </row>
    <row r="78" spans="1:3" s="4" customFormat="1" ht="16.5">
      <c r="A78" s="9" t="s">
        <v>157</v>
      </c>
      <c r="B78" s="9" t="s">
        <v>158</v>
      </c>
      <c r="C78" s="12">
        <v>320000</v>
      </c>
    </row>
    <row r="79" spans="1:3" s="4" customFormat="1" ht="16.5">
      <c r="A79" s="9" t="s">
        <v>159</v>
      </c>
      <c r="B79" s="9" t="s">
        <v>160</v>
      </c>
      <c r="C79" s="12">
        <v>450000</v>
      </c>
    </row>
    <row r="80" spans="1:3" s="4" customFormat="1" ht="16.5">
      <c r="A80" s="9" t="s">
        <v>161</v>
      </c>
      <c r="B80" s="9" t="s">
        <v>162</v>
      </c>
      <c r="C80" s="12">
        <f>648000+648000</f>
        <v>1296000</v>
      </c>
    </row>
    <row r="81" spans="1:3" s="4" customFormat="1" ht="16.5">
      <c r="A81" s="9" t="s">
        <v>163</v>
      </c>
      <c r="B81" s="9" t="s">
        <v>164</v>
      </c>
      <c r="C81" s="12">
        <f>324000-38364</f>
        <v>285636</v>
      </c>
    </row>
    <row r="82" spans="1:3" s="4" customFormat="1" ht="16.5">
      <c r="A82" s="9" t="s">
        <v>163</v>
      </c>
      <c r="B82" s="11" t="s">
        <v>165</v>
      </c>
      <c r="C82" s="12">
        <v>500000</v>
      </c>
    </row>
    <row r="83" spans="1:3" s="4" customFormat="1" ht="33">
      <c r="A83" s="9" t="s">
        <v>166</v>
      </c>
      <c r="B83" s="9" t="s">
        <v>167</v>
      </c>
      <c r="C83" s="12">
        <v>500000</v>
      </c>
    </row>
    <row r="84" spans="1:3" s="4" customFormat="1" ht="33">
      <c r="A84" s="9" t="s">
        <v>168</v>
      </c>
      <c r="B84" s="9" t="s">
        <v>169</v>
      </c>
      <c r="C84" s="12">
        <f>499000+499000</f>
        <v>998000</v>
      </c>
    </row>
    <row r="85" spans="1:3" s="4" customFormat="1" ht="16.5">
      <c r="A85" s="9" t="s">
        <v>170</v>
      </c>
      <c r="B85" s="9" t="s">
        <v>122</v>
      </c>
      <c r="C85" s="12">
        <f>1800000+1700000+1000000-48777</f>
        <v>4451223</v>
      </c>
    </row>
    <row r="86" spans="1:3" s="4" customFormat="1" ht="16.5">
      <c r="A86" s="9" t="s">
        <v>170</v>
      </c>
      <c r="B86" s="9" t="s">
        <v>171</v>
      </c>
      <c r="C86" s="12">
        <f>1200000+1200000+600000</f>
        <v>3000000</v>
      </c>
    </row>
    <row r="87" spans="1:3" s="4" customFormat="1" ht="16.5">
      <c r="A87" s="9" t="s">
        <v>170</v>
      </c>
      <c r="B87" s="9" t="s">
        <v>172</v>
      </c>
      <c r="C87" s="12">
        <f>600000+600000+300000</f>
        <v>1500000</v>
      </c>
    </row>
    <row r="88" spans="1:3" s="4" customFormat="1" ht="16.5">
      <c r="A88" s="9" t="s">
        <v>170</v>
      </c>
      <c r="B88" s="9" t="s">
        <v>173</v>
      </c>
      <c r="C88" s="12">
        <f>567000+566000+566000-12648</f>
        <v>1686352</v>
      </c>
    </row>
    <row r="89" spans="1:3" s="4" customFormat="1" ht="16.5">
      <c r="A89" s="9" t="s">
        <v>170</v>
      </c>
      <c r="B89" s="9" t="s">
        <v>174</v>
      </c>
      <c r="C89" s="12">
        <f>490000+490000</f>
        <v>980000</v>
      </c>
    </row>
    <row r="90" spans="1:3" s="4" customFormat="1" ht="16.5">
      <c r="A90" s="9" t="s">
        <v>170</v>
      </c>
      <c r="B90" s="9" t="s">
        <v>175</v>
      </c>
      <c r="C90" s="12">
        <f>472000+472000+236000</f>
        <v>1180000</v>
      </c>
    </row>
    <row r="91" spans="1:3" s="4" customFormat="1" ht="33">
      <c r="A91" s="9" t="s">
        <v>170</v>
      </c>
      <c r="B91" s="9" t="s">
        <v>176</v>
      </c>
      <c r="C91" s="12">
        <f>550000+550000</f>
        <v>1100000</v>
      </c>
    </row>
    <row r="92" spans="1:3" s="4" customFormat="1" ht="16.5">
      <c r="A92" s="9" t="s">
        <v>170</v>
      </c>
      <c r="B92" s="9" t="s">
        <v>177</v>
      </c>
      <c r="C92" s="12">
        <f>430000+430000</f>
        <v>860000</v>
      </c>
    </row>
    <row r="93" spans="1:3" s="4" customFormat="1" ht="16.5">
      <c r="A93" s="9" t="s">
        <v>170</v>
      </c>
      <c r="B93" s="9" t="s">
        <v>178</v>
      </c>
      <c r="C93" s="12">
        <f>800000+800000+400000-9667</f>
        <v>1990333</v>
      </c>
    </row>
    <row r="94" spans="1:3" s="4" customFormat="1" ht="16.5">
      <c r="A94" s="9" t="s">
        <v>179</v>
      </c>
      <c r="B94" s="9" t="s">
        <v>180</v>
      </c>
      <c r="C94" s="12">
        <f>309000+309000</f>
        <v>618000</v>
      </c>
    </row>
    <row r="95" spans="1:3" s="4" customFormat="1" ht="16.5">
      <c r="A95" s="9" t="s">
        <v>179</v>
      </c>
      <c r="B95" s="9" t="s">
        <v>181</v>
      </c>
      <c r="C95" s="12">
        <f>481000+480000</f>
        <v>961000</v>
      </c>
    </row>
    <row r="96" spans="1:3" s="4" customFormat="1" ht="16.5">
      <c r="A96" s="9" t="s">
        <v>179</v>
      </c>
      <c r="B96" s="9" t="s">
        <v>182</v>
      </c>
      <c r="C96" s="12">
        <f>379000+379000+378000</f>
        <v>1136000</v>
      </c>
    </row>
    <row r="97" spans="1:3" s="4" customFormat="1" ht="16.5">
      <c r="A97" s="9" t="s">
        <v>179</v>
      </c>
      <c r="B97" s="9" t="s">
        <v>183</v>
      </c>
      <c r="C97" s="12">
        <v>91000</v>
      </c>
    </row>
    <row r="98" spans="1:3" s="4" customFormat="1" ht="16.5">
      <c r="A98" s="9" t="s">
        <v>179</v>
      </c>
      <c r="B98" s="9" t="s">
        <v>184</v>
      </c>
      <c r="C98" s="12">
        <v>380000</v>
      </c>
    </row>
    <row r="99" spans="1:3" s="4" customFormat="1" ht="16.5">
      <c r="A99" s="9" t="s">
        <v>27</v>
      </c>
      <c r="B99" s="9" t="s">
        <v>185</v>
      </c>
      <c r="C99" s="12">
        <f>348000+348000</f>
        <v>696000</v>
      </c>
    </row>
    <row r="100" spans="1:3" s="4" customFormat="1" ht="16.5">
      <c r="A100" s="9" t="s">
        <v>27</v>
      </c>
      <c r="B100" s="9" t="s">
        <v>186</v>
      </c>
      <c r="C100" s="12">
        <v>357000</v>
      </c>
    </row>
    <row r="101" spans="1:3" s="4" customFormat="1" ht="16.5">
      <c r="A101" s="9" t="s">
        <v>27</v>
      </c>
      <c r="B101" s="9" t="s">
        <v>187</v>
      </c>
      <c r="C101" s="12">
        <f>410000+410000</f>
        <v>820000</v>
      </c>
    </row>
    <row r="102" spans="1:3" s="4" customFormat="1" ht="16.5">
      <c r="A102" s="9" t="s">
        <v>27</v>
      </c>
      <c r="B102" s="9" t="s">
        <v>188</v>
      </c>
      <c r="C102" s="12">
        <v>552000</v>
      </c>
    </row>
    <row r="103" spans="1:3" s="4" customFormat="1" ht="33">
      <c r="A103" s="9" t="s">
        <v>189</v>
      </c>
      <c r="B103" s="9" t="s">
        <v>190</v>
      </c>
      <c r="C103" s="12">
        <v>415000</v>
      </c>
    </row>
    <row r="104" spans="1:3" s="4" customFormat="1" ht="16.5">
      <c r="A104" s="9" t="s">
        <v>189</v>
      </c>
      <c r="B104" s="9" t="s">
        <v>164</v>
      </c>
      <c r="C104" s="12">
        <v>193000</v>
      </c>
    </row>
    <row r="105" spans="1:3" s="4" customFormat="1" ht="16.5">
      <c r="A105" s="9" t="s">
        <v>191</v>
      </c>
      <c r="B105" s="9" t="s">
        <v>192</v>
      </c>
      <c r="C105" s="12">
        <f>421000+421000</f>
        <v>842000</v>
      </c>
    </row>
    <row r="106" spans="1:3" s="4" customFormat="1" ht="33">
      <c r="A106" s="9" t="s">
        <v>193</v>
      </c>
      <c r="B106" s="9" t="s">
        <v>194</v>
      </c>
      <c r="C106" s="12">
        <f>500000+500000-72359</f>
        <v>927641</v>
      </c>
    </row>
    <row r="107" spans="1:3" s="4" customFormat="1" ht="16.5">
      <c r="A107" s="9" t="s">
        <v>195</v>
      </c>
      <c r="B107" s="9" t="s">
        <v>196</v>
      </c>
      <c r="C107" s="12">
        <f>300000+300000</f>
        <v>600000</v>
      </c>
    </row>
    <row r="108" spans="1:3" s="4" customFormat="1" ht="16.5">
      <c r="A108" s="9" t="s">
        <v>197</v>
      </c>
      <c r="B108" s="9" t="s">
        <v>198</v>
      </c>
      <c r="C108" s="12">
        <f>165000-340</f>
        <v>164660</v>
      </c>
    </row>
    <row r="109" spans="1:3" s="4" customFormat="1" ht="16.5">
      <c r="A109" s="9" t="s">
        <v>199</v>
      </c>
      <c r="B109" s="11" t="s">
        <v>200</v>
      </c>
      <c r="C109" s="12">
        <v>100000</v>
      </c>
    </row>
    <row r="110" spans="1:3" s="4" customFormat="1" ht="16.5">
      <c r="A110" s="9" t="s">
        <v>201</v>
      </c>
      <c r="B110" s="9" t="s">
        <v>202</v>
      </c>
      <c r="C110" s="12">
        <v>300000</v>
      </c>
    </row>
    <row r="111" spans="1:3" s="4" customFormat="1" ht="33">
      <c r="A111" s="9" t="s">
        <v>203</v>
      </c>
      <c r="B111" s="9" t="s">
        <v>204</v>
      </c>
      <c r="C111" s="12">
        <f>450000+450000</f>
        <v>900000</v>
      </c>
    </row>
    <row r="112" spans="1:3" s="4" customFormat="1" ht="16.5">
      <c r="A112" s="9" t="s">
        <v>205</v>
      </c>
      <c r="B112" s="9" t="s">
        <v>206</v>
      </c>
      <c r="C112" s="12">
        <f>340000+340000</f>
        <v>680000</v>
      </c>
    </row>
    <row r="113" spans="1:3" s="4" customFormat="1" ht="16.5">
      <c r="A113" s="9" t="s">
        <v>205</v>
      </c>
      <c r="B113" s="9" t="s">
        <v>207</v>
      </c>
      <c r="C113" s="12">
        <f>370000+369000</f>
        <v>739000</v>
      </c>
    </row>
    <row r="114" spans="1:3" s="4" customFormat="1" ht="16.5">
      <c r="A114" s="9" t="s">
        <v>205</v>
      </c>
      <c r="B114" s="9" t="s">
        <v>208</v>
      </c>
      <c r="C114" s="12">
        <v>250000</v>
      </c>
    </row>
    <row r="115" spans="1:3" s="4" customFormat="1" ht="16.5">
      <c r="A115" s="9" t="s">
        <v>209</v>
      </c>
      <c r="B115" s="9" t="s">
        <v>210</v>
      </c>
      <c r="C115" s="12">
        <f>275000+275000</f>
        <v>550000</v>
      </c>
    </row>
    <row r="116" spans="1:3" s="4" customFormat="1" ht="16.5">
      <c r="A116" s="9" t="s">
        <v>211</v>
      </c>
      <c r="B116" s="9" t="s">
        <v>212</v>
      </c>
      <c r="C116" s="12">
        <v>264000</v>
      </c>
    </row>
    <row r="117" spans="1:3" s="4" customFormat="1" ht="16.5">
      <c r="A117" s="9" t="s">
        <v>213</v>
      </c>
      <c r="B117" s="9" t="s">
        <v>214</v>
      </c>
      <c r="C117" s="12">
        <f>402000+402000</f>
        <v>804000</v>
      </c>
    </row>
    <row r="118" spans="1:3" s="4" customFormat="1" ht="16.5">
      <c r="A118" s="9" t="s">
        <v>215</v>
      </c>
      <c r="B118" s="9" t="s">
        <v>216</v>
      </c>
      <c r="C118" s="12">
        <f>400000+400000</f>
        <v>800000</v>
      </c>
    </row>
    <row r="119" spans="1:3" s="4" customFormat="1" ht="16.5">
      <c r="A119" s="9" t="s">
        <v>217</v>
      </c>
      <c r="B119" s="9" t="s">
        <v>218</v>
      </c>
      <c r="C119" s="12">
        <f>320000+320000+160000</f>
        <v>800000</v>
      </c>
    </row>
    <row r="120" spans="1:3" s="4" customFormat="1" ht="16.5">
      <c r="A120" s="9" t="s">
        <v>140</v>
      </c>
      <c r="B120" s="9" t="s">
        <v>219</v>
      </c>
      <c r="C120" s="12">
        <f>2940000+1260000</f>
        <v>4200000</v>
      </c>
    </row>
    <row r="121" spans="1:3" s="4" customFormat="1" ht="16.5">
      <c r="A121" s="9" t="s">
        <v>220</v>
      </c>
      <c r="B121" s="9" t="s">
        <v>221</v>
      </c>
      <c r="C121" s="12">
        <f>520000+60000</f>
        <v>580000</v>
      </c>
    </row>
    <row r="122" spans="1:3" s="4" customFormat="1" ht="33">
      <c r="A122" s="9" t="s">
        <v>222</v>
      </c>
      <c r="B122" s="9" t="s">
        <v>223</v>
      </c>
      <c r="C122" s="12">
        <f>480000+240000+80000-703</f>
        <v>799297</v>
      </c>
    </row>
    <row r="123" spans="1:3" s="4" customFormat="1" ht="16.5">
      <c r="A123" s="9" t="s">
        <v>224</v>
      </c>
      <c r="B123" s="9" t="s">
        <v>225</v>
      </c>
      <c r="C123" s="12">
        <f>14160000+7080000+2360000-826</f>
        <v>23599174</v>
      </c>
    </row>
    <row r="124" spans="1:3" s="4" customFormat="1" ht="16.5">
      <c r="A124" s="9" t="s">
        <v>226</v>
      </c>
      <c r="B124" s="10" t="s">
        <v>227</v>
      </c>
      <c r="C124" s="12">
        <v>50000</v>
      </c>
    </row>
    <row r="125" spans="1:3" s="4" customFormat="1" ht="16.5">
      <c r="A125" s="9" t="s">
        <v>228</v>
      </c>
      <c r="B125" s="10" t="s">
        <v>229</v>
      </c>
      <c r="C125" s="12">
        <v>550000</v>
      </c>
    </row>
    <row r="126" spans="1:3" s="4" customFormat="1" ht="16.5">
      <c r="A126" s="9" t="s">
        <v>230</v>
      </c>
      <c r="B126" s="11" t="s">
        <v>231</v>
      </c>
      <c r="C126" s="12">
        <v>450000</v>
      </c>
    </row>
    <row r="127" spans="1:3" s="4" customFormat="1" ht="16.5">
      <c r="A127" s="9" t="s">
        <v>232</v>
      </c>
      <c r="B127" s="9" t="s">
        <v>233</v>
      </c>
      <c r="C127" s="12">
        <v>450000</v>
      </c>
    </row>
    <row r="128" spans="1:3" s="4" customFormat="1" ht="16.5">
      <c r="A128" s="9" t="s">
        <v>234</v>
      </c>
      <c r="B128" s="11" t="s">
        <v>235</v>
      </c>
      <c r="C128" s="12">
        <v>50000</v>
      </c>
    </row>
    <row r="129" spans="1:3" s="4" customFormat="1" ht="16.5">
      <c r="A129" s="9" t="s">
        <v>236</v>
      </c>
      <c r="B129" s="9" t="s">
        <v>237</v>
      </c>
      <c r="C129" s="12">
        <v>200000</v>
      </c>
    </row>
    <row r="130" spans="1:3" s="4" customFormat="1" ht="16.5">
      <c r="A130" s="9" t="s">
        <v>76</v>
      </c>
      <c r="B130" s="9" t="s">
        <v>238</v>
      </c>
      <c r="C130" s="12">
        <v>100000</v>
      </c>
    </row>
    <row r="131" spans="1:3" s="4" customFormat="1" ht="33">
      <c r="A131" s="9" t="s">
        <v>112</v>
      </c>
      <c r="B131" s="9" t="s">
        <v>239</v>
      </c>
      <c r="C131" s="12">
        <v>150000</v>
      </c>
    </row>
    <row r="132" spans="1:3" s="4" customFormat="1" ht="16.5">
      <c r="A132" s="9" t="s">
        <v>112</v>
      </c>
      <c r="B132" s="9" t="s">
        <v>240</v>
      </c>
      <c r="C132" s="12">
        <v>150000</v>
      </c>
    </row>
    <row r="133" spans="1:3" s="4" customFormat="1" ht="16.5">
      <c r="A133" s="9" t="s">
        <v>112</v>
      </c>
      <c r="B133" s="9" t="s">
        <v>241</v>
      </c>
      <c r="C133" s="12">
        <v>200000</v>
      </c>
    </row>
    <row r="134" spans="1:3" s="4" customFormat="1" ht="16.5">
      <c r="A134" s="9" t="s">
        <v>112</v>
      </c>
      <c r="B134" s="9" t="s">
        <v>242</v>
      </c>
      <c r="C134" s="12">
        <v>200000</v>
      </c>
    </row>
    <row r="135" spans="1:3" s="4" customFormat="1" ht="16.5">
      <c r="A135" s="9" t="s">
        <v>243</v>
      </c>
      <c r="B135" s="11" t="s">
        <v>244</v>
      </c>
      <c r="C135" s="12">
        <v>150000</v>
      </c>
    </row>
    <row r="136" spans="1:3" s="4" customFormat="1" ht="16.5">
      <c r="A136" s="9" t="s">
        <v>245</v>
      </c>
      <c r="B136" s="9" t="s">
        <v>246</v>
      </c>
      <c r="C136" s="12">
        <f>1000000+550000</f>
        <v>1550000</v>
      </c>
    </row>
    <row r="137" spans="1:3" s="4" customFormat="1" ht="16.5">
      <c r="A137" s="9" t="s">
        <v>247</v>
      </c>
      <c r="B137" s="9" t="s">
        <v>248</v>
      </c>
      <c r="C137" s="12">
        <v>50000</v>
      </c>
    </row>
    <row r="138" spans="1:3" s="4" customFormat="1" ht="16.5">
      <c r="A138" s="9" t="s">
        <v>249</v>
      </c>
      <c r="B138" s="9" t="s">
        <v>250</v>
      </c>
      <c r="C138" s="12">
        <v>520000</v>
      </c>
    </row>
    <row r="139" spans="1:3" s="4" customFormat="1" ht="16.5">
      <c r="A139" s="9" t="s">
        <v>251</v>
      </c>
      <c r="B139" s="9" t="s">
        <v>252</v>
      </c>
      <c r="C139" s="12">
        <v>50000</v>
      </c>
    </row>
    <row r="140" spans="1:3" s="4" customFormat="1" ht="16.5">
      <c r="A140" s="9" t="s">
        <v>253</v>
      </c>
      <c r="B140" s="9" t="s">
        <v>254</v>
      </c>
      <c r="C140" s="12">
        <v>50000</v>
      </c>
    </row>
    <row r="141" spans="1:3" s="4" customFormat="1" ht="16.5">
      <c r="A141" s="9" t="s">
        <v>255</v>
      </c>
      <c r="B141" s="9" t="s">
        <v>256</v>
      </c>
      <c r="C141" s="12">
        <v>50000</v>
      </c>
    </row>
    <row r="142" spans="1:3" s="4" customFormat="1" ht="16.5">
      <c r="A142" s="9" t="s">
        <v>257</v>
      </c>
      <c r="B142" s="9" t="s">
        <v>258</v>
      </c>
      <c r="C142" s="12">
        <v>50000</v>
      </c>
    </row>
    <row r="143" spans="1:3" s="4" customFormat="1" ht="16.5">
      <c r="A143" s="9" t="s">
        <v>259</v>
      </c>
      <c r="B143" s="11" t="s">
        <v>260</v>
      </c>
      <c r="C143" s="12">
        <v>50000</v>
      </c>
    </row>
    <row r="144" spans="1:3" s="4" customFormat="1" ht="33">
      <c r="A144" s="9" t="s">
        <v>261</v>
      </c>
      <c r="B144" s="11" t="s">
        <v>262</v>
      </c>
      <c r="C144" s="12">
        <v>100000</v>
      </c>
    </row>
    <row r="145" spans="1:3" s="4" customFormat="1" ht="16.5">
      <c r="A145" s="9" t="s">
        <v>263</v>
      </c>
      <c r="B145" s="9" t="s">
        <v>264</v>
      </c>
      <c r="C145" s="12">
        <v>200000</v>
      </c>
    </row>
    <row r="146" spans="1:3" s="4" customFormat="1" ht="16.5">
      <c r="A146" s="9" t="s">
        <v>263</v>
      </c>
      <c r="B146" s="9" t="s">
        <v>265</v>
      </c>
      <c r="C146" s="12">
        <v>300000</v>
      </c>
    </row>
    <row r="147" spans="1:3" s="4" customFormat="1" ht="16.5">
      <c r="A147" s="9" t="s">
        <v>266</v>
      </c>
      <c r="B147" s="9" t="s">
        <v>267</v>
      </c>
      <c r="C147" s="12">
        <v>200000</v>
      </c>
    </row>
    <row r="148" spans="1:3" s="4" customFormat="1" ht="16.5">
      <c r="A148" s="9" t="s">
        <v>27</v>
      </c>
      <c r="B148" s="9" t="s">
        <v>268</v>
      </c>
      <c r="C148" s="12">
        <v>150000</v>
      </c>
    </row>
    <row r="149" spans="1:3" s="4" customFormat="1" ht="16.5">
      <c r="A149" s="9" t="s">
        <v>269</v>
      </c>
      <c r="B149" s="9" t="s">
        <v>270</v>
      </c>
      <c r="C149" s="12">
        <v>50000</v>
      </c>
    </row>
    <row r="150" spans="1:3" s="4" customFormat="1" ht="33">
      <c r="A150" s="9" t="s">
        <v>271</v>
      </c>
      <c r="B150" s="9" t="s">
        <v>272</v>
      </c>
      <c r="C150" s="12">
        <v>18434559</v>
      </c>
    </row>
    <row r="151" spans="1:3" s="4" customFormat="1" ht="33">
      <c r="A151" s="9" t="s">
        <v>8</v>
      </c>
      <c r="B151" s="9" t="s">
        <v>9</v>
      </c>
      <c r="C151" s="12">
        <v>300000</v>
      </c>
    </row>
    <row r="152" spans="1:3" s="4" customFormat="1" ht="16.5">
      <c r="A152" s="9" t="s">
        <v>10</v>
      </c>
      <c r="B152" s="9" t="s">
        <v>273</v>
      </c>
      <c r="C152" s="12">
        <v>400000</v>
      </c>
    </row>
    <row r="153" spans="1:3" s="4" customFormat="1" ht="16.5">
      <c r="A153" s="9" t="s">
        <v>11</v>
      </c>
      <c r="B153" s="9" t="s">
        <v>12</v>
      </c>
      <c r="C153" s="12">
        <v>755150</v>
      </c>
    </row>
    <row r="154" spans="1:3" s="4" customFormat="1" ht="33">
      <c r="A154" s="9" t="s">
        <v>13</v>
      </c>
      <c r="B154" s="9" t="s">
        <v>14</v>
      </c>
      <c r="C154" s="12">
        <v>100000</v>
      </c>
    </row>
    <row r="155" spans="1:3" s="4" customFormat="1" ht="16.5">
      <c r="A155" s="9" t="s">
        <v>15</v>
      </c>
      <c r="B155" s="9" t="s">
        <v>16</v>
      </c>
      <c r="C155" s="12">
        <v>400000</v>
      </c>
    </row>
    <row r="156" spans="1:3" s="4" customFormat="1" ht="16.5">
      <c r="A156" s="9" t="s">
        <v>17</v>
      </c>
      <c r="B156" s="9" t="s">
        <v>274</v>
      </c>
      <c r="C156" s="12">
        <v>80000</v>
      </c>
    </row>
    <row r="157" spans="1:3" s="4" customFormat="1" ht="16.5">
      <c r="A157" s="9" t="s">
        <v>18</v>
      </c>
      <c r="B157" s="9" t="s">
        <v>275</v>
      </c>
      <c r="C157" s="12">
        <v>100000</v>
      </c>
    </row>
    <row r="158" spans="1:3" s="4" customFormat="1" ht="33">
      <c r="A158" s="9" t="s">
        <v>18</v>
      </c>
      <c r="B158" s="9" t="s">
        <v>276</v>
      </c>
      <c r="C158" s="12">
        <v>871500</v>
      </c>
    </row>
    <row r="159" spans="1:3" s="4" customFormat="1" ht="33">
      <c r="A159" s="9" t="s">
        <v>19</v>
      </c>
      <c r="B159" s="11" t="s">
        <v>277</v>
      </c>
      <c r="C159" s="12">
        <v>300000</v>
      </c>
    </row>
    <row r="160" spans="1:3" s="4" customFormat="1" ht="16.5">
      <c r="A160" s="9" t="s">
        <v>278</v>
      </c>
      <c r="B160" s="9" t="s">
        <v>279</v>
      </c>
      <c r="C160" s="12">
        <f>895040+842560+500000</f>
        <v>2237600</v>
      </c>
    </row>
    <row r="161" spans="1:3" s="4" customFormat="1" ht="16.5">
      <c r="A161" s="9" t="s">
        <v>280</v>
      </c>
      <c r="B161" s="9" t="s">
        <v>281</v>
      </c>
      <c r="C161" s="12">
        <v>50000</v>
      </c>
    </row>
    <row r="162" spans="1:3" s="4" customFormat="1" ht="16.5">
      <c r="A162" s="9" t="s">
        <v>20</v>
      </c>
      <c r="B162" s="9" t="s">
        <v>21</v>
      </c>
      <c r="C162" s="12">
        <v>150000</v>
      </c>
    </row>
    <row r="163" spans="1:3" s="4" customFormat="1" ht="16.5">
      <c r="A163" s="9" t="s">
        <v>20</v>
      </c>
      <c r="B163" s="9" t="s">
        <v>22</v>
      </c>
      <c r="C163" s="12">
        <v>100000</v>
      </c>
    </row>
    <row r="164" spans="1:3" s="4" customFormat="1" ht="16.5">
      <c r="A164" s="9" t="s">
        <v>23</v>
      </c>
      <c r="B164" s="9" t="s">
        <v>24</v>
      </c>
      <c r="C164" s="12">
        <v>300000</v>
      </c>
    </row>
    <row r="165" spans="1:3" s="4" customFormat="1" ht="16.5">
      <c r="A165" s="9" t="s">
        <v>282</v>
      </c>
      <c r="B165" s="9" t="s">
        <v>1</v>
      </c>
      <c r="C165" s="12">
        <v>660000</v>
      </c>
    </row>
    <row r="166" spans="1:3" s="4" customFormat="1" ht="16.5">
      <c r="A166" s="9" t="s">
        <v>25</v>
      </c>
      <c r="B166" s="9" t="s">
        <v>26</v>
      </c>
      <c r="C166" s="12">
        <f>1000000+600000+400000</f>
        <v>2000000</v>
      </c>
    </row>
    <row r="167" spans="1:3" s="4" customFormat="1" ht="16.5">
      <c r="A167" s="9" t="s">
        <v>27</v>
      </c>
      <c r="B167" s="9" t="s">
        <v>28</v>
      </c>
      <c r="C167" s="12">
        <v>200000</v>
      </c>
    </row>
    <row r="168" spans="1:3" s="4" customFormat="1" ht="33">
      <c r="A168" s="9" t="s">
        <v>283</v>
      </c>
      <c r="B168" s="9" t="s">
        <v>284</v>
      </c>
      <c r="C168" s="12">
        <v>785000</v>
      </c>
    </row>
    <row r="169" spans="1:3" s="4" customFormat="1" ht="16.5">
      <c r="A169" s="9" t="s">
        <v>29</v>
      </c>
      <c r="B169" s="9" t="s">
        <v>30</v>
      </c>
      <c r="C169" s="12">
        <v>100000</v>
      </c>
    </row>
    <row r="170" spans="1:3" s="4" customFormat="1" ht="33">
      <c r="A170" s="9" t="s">
        <v>31</v>
      </c>
      <c r="B170" s="9" t="s">
        <v>32</v>
      </c>
      <c r="C170" s="12">
        <v>48640000</v>
      </c>
    </row>
    <row r="171" spans="1:3" ht="16.5">
      <c r="A171" s="9" t="s">
        <v>33</v>
      </c>
      <c r="B171" s="13"/>
      <c r="C171" s="14">
        <f>SUM(C6:C170)</f>
        <v>236968393</v>
      </c>
    </row>
    <row r="172" ht="16.5">
      <c r="C172" s="5"/>
    </row>
  </sheetData>
  <mergeCells count="4">
    <mergeCell ref="A1:C1"/>
    <mergeCell ref="A2:C2"/>
    <mergeCell ref="A3:C3"/>
    <mergeCell ref="A4:C4"/>
  </mergeCells>
  <printOptions horizontalCentered="1"/>
  <pageMargins left="0" right="0" top="0.3937007874015748" bottom="0.5905511811023623" header="0.5118110236220472" footer="0.11811023622047245"/>
  <pageSetup horizontalDpi="600" verticalDpi="600" orientation="portrait" paperSize="9" r:id="rId1"/>
  <headerFooter alignWithMargins="0">
    <oddFooter>&amp;C第&amp;"Times New Roman,標準"&amp;P&amp;"新細明體,標準"頁，共&amp;"Times New Roman,標準"&amp;N&amp;"新細明體,標準"頁
</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4550</cp:lastModifiedBy>
  <cp:lastPrinted>2006-02-21T04:00:34Z</cp:lastPrinted>
  <dcterms:created xsi:type="dcterms:W3CDTF">1997-01-14T01:50:29Z</dcterms:created>
  <dcterms:modified xsi:type="dcterms:W3CDTF">2006-02-23T11:02:10Z</dcterms:modified>
  <cp:category/>
  <cp:version/>
  <cp:contentType/>
  <cp:contentStatus/>
</cp:coreProperties>
</file>